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showSheetTabs="0" xWindow="960" yWindow="1410" windowWidth="11040" windowHeight="6585" activeTab="0"/>
  </bookViews>
  <sheets>
    <sheet name="form01cc" sheetId="1" r:id="rId1"/>
  </sheets>
  <definedNames>
    <definedName name="_xlnm.Print_Area" localSheetId="0">'form01cc'!$A$1:$I$72</definedName>
  </definedNames>
  <calcPr fullCalcOnLoad="1"/>
</workbook>
</file>

<file path=xl/comments1.xml><?xml version="1.0" encoding="utf-8"?>
<comments xmlns="http://schemas.openxmlformats.org/spreadsheetml/2006/main">
  <authors>
    <author>adicesare</author>
  </authors>
  <commentList>
    <comment ref="D9" authorId="0">
      <text>
        <r>
          <rPr>
            <b/>
            <sz val="9"/>
            <rFont val="Tahoma"/>
            <family val="2"/>
          </rPr>
          <t xml:space="preserve">Luego de ingresar el  N° de expediente deberá actualizar el distrito </t>
        </r>
        <r>
          <rPr>
            <b/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rFont val="Tahoma"/>
            <family val="2"/>
          </rPr>
          <t>Ingresar dato sin guiones</t>
        </r>
      </text>
    </comment>
    <comment ref="E15" authorId="0">
      <text>
        <r>
          <rPr>
            <b/>
            <sz val="9"/>
            <rFont val="Tahoma"/>
            <family val="2"/>
          </rPr>
          <t>Primer Teléfono</t>
        </r>
        <r>
          <rPr>
            <sz val="8"/>
            <rFont val="Tahoma"/>
            <family val="0"/>
          </rPr>
          <t xml:space="preserve">
</t>
        </r>
      </text>
    </comment>
    <comment ref="G15" authorId="0">
      <text>
        <r>
          <rPr>
            <b/>
            <sz val="9"/>
            <rFont val="Tahoma"/>
            <family val="2"/>
          </rPr>
          <t>Segundo Teléfono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9"/>
            <rFont val="Tahoma"/>
            <family val="2"/>
          </rPr>
          <t>Segundo Teléfono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Primer Teléfono</t>
        </r>
        <r>
          <rPr>
            <sz val="8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9"/>
            <rFont val="Tahoma"/>
            <family val="2"/>
          </rPr>
          <t>Segundo Teléfono</t>
        </r>
        <r>
          <rPr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Primer Teléfono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<sst xmlns="http://schemas.openxmlformats.org/spreadsheetml/2006/main" count="573" uniqueCount="296">
  <si>
    <t>B.1.1 - Nómina del personal afectado a la obra (Apellido y Nombre, N° de D.N.I., Nº de C.U.I.L. y Función)</t>
  </si>
  <si>
    <t>B.1.3 - Seguro de Vida Obligatorio Colectivo</t>
  </si>
  <si>
    <r>
      <t xml:space="preserve">A.1 - De Responsabilidad Civil a favor de AYSAM S.A. </t>
    </r>
    <r>
      <rPr>
        <sz val="9"/>
        <rFont val="Arial"/>
        <family val="2"/>
      </rPr>
      <t>( Importe establecido por AySAM )</t>
    </r>
  </si>
  <si>
    <r>
      <t>B.2.1 - Seguro de accidentes personales, muerte e invalidez</t>
    </r>
    <r>
      <rPr>
        <sz val="9"/>
        <rFont val="Arial"/>
        <family val="2"/>
      </rPr>
      <t>( Importe establecido por AySAM )</t>
    </r>
  </si>
  <si>
    <t>Teléfonos</t>
  </si>
  <si>
    <t>Nº contrato</t>
  </si>
  <si>
    <t>Vigencia</t>
  </si>
  <si>
    <t>B - PERSONAL</t>
  </si>
  <si>
    <t>B.1 - Con relación de dependencia</t>
  </si>
  <si>
    <t>A.2 - De Equipos y Maquinarias</t>
  </si>
  <si>
    <t>Departamento</t>
  </si>
  <si>
    <t>RODEO DE LA CRUZ</t>
  </si>
  <si>
    <t>GUAYMALLEN</t>
  </si>
  <si>
    <t>Nombre y Apellido</t>
  </si>
  <si>
    <t>Denominación</t>
  </si>
  <si>
    <t>Profesión</t>
  </si>
  <si>
    <t>Email</t>
  </si>
  <si>
    <t>Datos de la obra</t>
  </si>
  <si>
    <t>Nombre y Apellido o Razón Social</t>
  </si>
  <si>
    <t>N° de CUIT</t>
  </si>
  <si>
    <t>Datos de la aseguradora en riesgos del trabajo / accidentes personales</t>
  </si>
  <si>
    <t>DEPARTAMENTO</t>
  </si>
  <si>
    <t>CAPITAL</t>
  </si>
  <si>
    <t>1° SECCION</t>
  </si>
  <si>
    <t>2° SECCION</t>
  </si>
  <si>
    <t>3° SECCION</t>
  </si>
  <si>
    <t>4° SECCION</t>
  </si>
  <si>
    <t>EL CHALLAO</t>
  </si>
  <si>
    <t>GENERAL ALVEAR</t>
  </si>
  <si>
    <t>BOWEN</t>
  </si>
  <si>
    <t>LOS CAMPAMENTOS</t>
  </si>
  <si>
    <t>SAN PEDRO DEL ATUEL</t>
  </si>
  <si>
    <t>GODOY CRUZ</t>
  </si>
  <si>
    <t>GOBERNADOR BENEGAS</t>
  </si>
  <si>
    <t>LAS TORTUGAS</t>
  </si>
  <si>
    <t>PRESIDENTE SARMIENTO</t>
  </si>
  <si>
    <t>BERMEJO</t>
  </si>
  <si>
    <t>BUENA NUEVA</t>
  </si>
  <si>
    <t>CAPILLA DEL ROSARIO</t>
  </si>
  <si>
    <t>COLONIA SEGOVIA</t>
  </si>
  <si>
    <t>DORREGO</t>
  </si>
  <si>
    <t>EL SAUCE</t>
  </si>
  <si>
    <t>JESUS NAZARENO</t>
  </si>
  <si>
    <t>KILOMETRO 11</t>
  </si>
  <si>
    <t>KILOMETRO 8</t>
  </si>
  <si>
    <t>LA PRIMAVERA</t>
  </si>
  <si>
    <t>LAS CAÑAS</t>
  </si>
  <si>
    <t>LOS CORRALITOS</t>
  </si>
  <si>
    <t>NUEVA CIUDAD</t>
  </si>
  <si>
    <t>PEDRO MOLINA</t>
  </si>
  <si>
    <t>PUENTE DE HIERRO</t>
  </si>
  <si>
    <t>SAN FRANCISCO  DEL MONTE</t>
  </si>
  <si>
    <t>SAN JOSE</t>
  </si>
  <si>
    <t>SAN MARTIN</t>
  </si>
  <si>
    <t>VILLA NUEVA</t>
  </si>
  <si>
    <t>JUNIN</t>
  </si>
  <si>
    <t>ALGARROBO GRANDE</t>
  </si>
  <si>
    <t>ALTO VERDE</t>
  </si>
  <si>
    <t>INGENIERO GIAGNONI</t>
  </si>
  <si>
    <t>LA COLONIA</t>
  </si>
  <si>
    <t>LOS BARRIALES</t>
  </si>
  <si>
    <t>MEDRANO</t>
  </si>
  <si>
    <t>MUNDO NUEVO</t>
  </si>
  <si>
    <t>PHILLIPS</t>
  </si>
  <si>
    <t>RODRIGUEZ PEÑA</t>
  </si>
  <si>
    <t>LA PAZ</t>
  </si>
  <si>
    <t>DESAGUADERO</t>
  </si>
  <si>
    <t>VILLA ANTIGUA</t>
  </si>
  <si>
    <t>ÑACUÑAN</t>
  </si>
  <si>
    <t>LAS HERAS</t>
  </si>
  <si>
    <t>CAPDEVILLA</t>
  </si>
  <si>
    <t>EL ALGARROBAL</t>
  </si>
  <si>
    <t>EL BORBOLLON</t>
  </si>
  <si>
    <t>EL PLUMERILLO</t>
  </si>
  <si>
    <t>EL RESGUARDO</t>
  </si>
  <si>
    <t>EL ZAPALLAR</t>
  </si>
  <si>
    <t>LAS CUEVAS</t>
  </si>
  <si>
    <t>PANQUEHUA</t>
  </si>
  <si>
    <t>USPALLATA</t>
  </si>
  <si>
    <t>LAVALLE</t>
  </si>
  <si>
    <t>ALTO DEL OLVIDO</t>
  </si>
  <si>
    <t>COSTA DE ARAUJO</t>
  </si>
  <si>
    <t>EL CHILCAL</t>
  </si>
  <si>
    <t>EL PASTAL</t>
  </si>
  <si>
    <t>EL PLUMERO</t>
  </si>
  <si>
    <t>EL VERGEL</t>
  </si>
  <si>
    <t>GUSTAVO ANDRE</t>
  </si>
  <si>
    <t>JOCOLI</t>
  </si>
  <si>
    <t>JOCOLI VIEJO</t>
  </si>
  <si>
    <t>LA HOLANDA</t>
  </si>
  <si>
    <t>LA PALMERA</t>
  </si>
  <si>
    <t>LA PEGA</t>
  </si>
  <si>
    <t>LAGUNA DEL ROSARIO</t>
  </si>
  <si>
    <t>LAS VIOLETAS</t>
  </si>
  <si>
    <t>PARAMILLOS</t>
  </si>
  <si>
    <t>SAN MIGUEL</t>
  </si>
  <si>
    <t>TRES DE MAYO</t>
  </si>
  <si>
    <t>LUJAN</t>
  </si>
  <si>
    <t>AGRELO</t>
  </si>
  <si>
    <t>CARRODILLA</t>
  </si>
  <si>
    <t>CHACRAS DE CORIA</t>
  </si>
  <si>
    <t>EL CARRIZAL</t>
  </si>
  <si>
    <t>LA PUNTILLA</t>
  </si>
  <si>
    <t>LAS COMPUERTAS</t>
  </si>
  <si>
    <t>MAYOR DRUMMOND</t>
  </si>
  <si>
    <t>PERDRIEL</t>
  </si>
  <si>
    <t>POTRERILLOS</t>
  </si>
  <si>
    <t>UGARTECHE</t>
  </si>
  <si>
    <t>VISTALBA</t>
  </si>
  <si>
    <t>MAIPU</t>
  </si>
  <si>
    <t>BARRANCAS</t>
  </si>
  <si>
    <t>COQUIMBITO</t>
  </si>
  <si>
    <t>CRUZ DE PIEDRA</t>
  </si>
  <si>
    <t>FRAY LUIS BELTRAN</t>
  </si>
  <si>
    <t>GENERAL ORTEGA</t>
  </si>
  <si>
    <t>LUNLUNTA</t>
  </si>
  <si>
    <t>LUZURIAGA</t>
  </si>
  <si>
    <t>RODEO DEL MEDIO</t>
  </si>
  <si>
    <t>RUSSEL</t>
  </si>
  <si>
    <t>SAN ROQUE</t>
  </si>
  <si>
    <t>VILLA SECA</t>
  </si>
  <si>
    <t>AGUA ESCONDIDA</t>
  </si>
  <si>
    <t>RIO BARRANCAS</t>
  </si>
  <si>
    <t>RIO GRANDE</t>
  </si>
  <si>
    <t>RIVADAVIA</t>
  </si>
  <si>
    <t>ANDRADE</t>
  </si>
  <si>
    <t>EL MIRADOR</t>
  </si>
  <si>
    <t>LA CENTRAL</t>
  </si>
  <si>
    <t>LA LIBERTAD</t>
  </si>
  <si>
    <t>LOS ARBOLES</t>
  </si>
  <si>
    <t>REDUCCION</t>
  </si>
  <si>
    <t>SANTA MARIA DE ORO</t>
  </si>
  <si>
    <t>SAN CARLOS</t>
  </si>
  <si>
    <t>CHILECITO</t>
  </si>
  <si>
    <t>EUGENIO BUSTOS</t>
  </si>
  <si>
    <t>LA CONSULTA</t>
  </si>
  <si>
    <t>PAREDITAS</t>
  </si>
  <si>
    <t>ALTO DEL SALVADOR</t>
  </si>
  <si>
    <t>BUEN ORDEN</t>
  </si>
  <si>
    <t>CHAPANAY</t>
  </si>
  <si>
    <t>CHIVILCOY</t>
  </si>
  <si>
    <t>EL CENTRAL</t>
  </si>
  <si>
    <t>EL DIVISADERO</t>
  </si>
  <si>
    <t>EL RAMBLON</t>
  </si>
  <si>
    <t>MONTECASEROS</t>
  </si>
  <si>
    <t>NUEVA CALIFORNIA</t>
  </si>
  <si>
    <t>PALMIRA</t>
  </si>
  <si>
    <t>TRES PORTEÑAS</t>
  </si>
  <si>
    <t>SAN RAFAEL</t>
  </si>
  <si>
    <t>CAÑADA SECA</t>
  </si>
  <si>
    <t>CUADRO BENEGAS</t>
  </si>
  <si>
    <t>CUADRO NACIONAL</t>
  </si>
  <si>
    <t>EL CERRITO</t>
  </si>
  <si>
    <t>EL NIHUIL</t>
  </si>
  <si>
    <t>GOUDGE</t>
  </si>
  <si>
    <t>JAIME PRATS</t>
  </si>
  <si>
    <t>LA LLAVE</t>
  </si>
  <si>
    <t>LAS MALVINAS</t>
  </si>
  <si>
    <t>LAS PAREDES</t>
  </si>
  <si>
    <t>MONTE COMAN</t>
  </si>
  <si>
    <t>PUNTA DE AGUA</t>
  </si>
  <si>
    <t>RAMA CAIDA</t>
  </si>
  <si>
    <t>REAL DEL PADRE</t>
  </si>
  <si>
    <t>VILLA ATUEL</t>
  </si>
  <si>
    <t>SANTA ROSA</t>
  </si>
  <si>
    <t>12 DE OCTUBRE</t>
  </si>
  <si>
    <t>LA DORMIDA</t>
  </si>
  <si>
    <t>LAS CATITAS</t>
  </si>
  <si>
    <t>TUNUYAN</t>
  </si>
  <si>
    <t>CAMPO DE LOS ANDES</t>
  </si>
  <si>
    <t>COLONIA LAS ROSAS</t>
  </si>
  <si>
    <t>LAS PINTADAS</t>
  </si>
  <si>
    <t>LOS SAUCES</t>
  </si>
  <si>
    <t>VISTA FLORES</t>
  </si>
  <si>
    <t>TUPUNGATO</t>
  </si>
  <si>
    <t>CORDON DEL PLATA</t>
  </si>
  <si>
    <t>EL ALGARROBO</t>
  </si>
  <si>
    <t>EL PERAL</t>
  </si>
  <si>
    <t>EL TOTORAL</t>
  </si>
  <si>
    <t>EL ZAMPAL</t>
  </si>
  <si>
    <t>EL ZAMPALITO</t>
  </si>
  <si>
    <t>GUATALLARY</t>
  </si>
  <si>
    <t>LA ARBOLEDA</t>
  </si>
  <si>
    <t>LA CARRERA</t>
  </si>
  <si>
    <t>SANTA CLARA</t>
  </si>
  <si>
    <t>VILLA BASTIAS</t>
  </si>
  <si>
    <t>ZAPATA</t>
  </si>
  <si>
    <t>7° SECCIÓN</t>
  </si>
  <si>
    <t>CIUDAD</t>
  </si>
  <si>
    <t>SAN FRANCISCO DEL MONTE</t>
  </si>
  <si>
    <t>GENERAL BELGRANO</t>
  </si>
  <si>
    <t>LA PAZ SUR</t>
  </si>
  <si>
    <t>LA PAZ NORTE</t>
  </si>
  <si>
    <t>CINEGUITA</t>
  </si>
  <si>
    <t>EL CARMEN</t>
  </si>
  <si>
    <t>LA ASUNCION</t>
  </si>
  <si>
    <t>SAN FRANCISCO</t>
  </si>
  <si>
    <t>INDUSTRIAL</t>
  </si>
  <si>
    <t>LOS HUARPES</t>
  </si>
  <si>
    <t>SAN ISIDRO</t>
  </si>
  <si>
    <t>VILLA SAN CARLOS</t>
  </si>
  <si>
    <t>EL ESPINO</t>
  </si>
  <si>
    <t>LAS CHIMBAS</t>
  </si>
  <si>
    <t>25 DE MAYO</t>
  </si>
  <si>
    <t>LOS CHACAYES</t>
  </si>
  <si>
    <t>ANCHORIS</t>
  </si>
  <si>
    <t>GENERAL GUTIERREZ</t>
  </si>
  <si>
    <t>5° SECCIÓN</t>
  </si>
  <si>
    <t>6° SECCIÓN</t>
  </si>
  <si>
    <t>8° SECCIÓN</t>
  </si>
  <si>
    <t>9° SECCIÓN</t>
  </si>
  <si>
    <t>10° SECCIÓN</t>
  </si>
  <si>
    <t>11° SECCIÓN</t>
  </si>
  <si>
    <t>12° SECCIÓN</t>
  </si>
  <si>
    <t>CODIGO</t>
  </si>
  <si>
    <t>Agua y Saneamiento Mendoza S.A.</t>
  </si>
  <si>
    <t>CUIT N° 30-71151356-2</t>
  </si>
  <si>
    <t>SERVICIO</t>
  </si>
  <si>
    <t>RED DE AGUA</t>
  </si>
  <si>
    <t>RED DE CLOACA</t>
  </si>
  <si>
    <t>DESAGÜE INDUSTRIAL</t>
  </si>
  <si>
    <t>MALARGÜE</t>
  </si>
  <si>
    <t>Tipo</t>
  </si>
  <si>
    <t>Ubicación</t>
  </si>
  <si>
    <t>GRUPO</t>
  </si>
  <si>
    <t>Nombre y Apellido del representante</t>
  </si>
  <si>
    <t>Datos del responsable del Servicio de Higiene y Seguridad en obra</t>
  </si>
  <si>
    <t>N° de Matrícula</t>
  </si>
  <si>
    <t>Desde</t>
  </si>
  <si>
    <t>Hasta</t>
  </si>
  <si>
    <t>INICIO OBRAS POR CUENTA DE TERCEROS</t>
  </si>
  <si>
    <t xml:space="preserve">B.2.2 - Programa de Higiene y Seguridad. </t>
  </si>
  <si>
    <t>ASOCIART</t>
  </si>
  <si>
    <t>BERKLEY</t>
  </si>
  <si>
    <t>CAJA POPULAR</t>
  </si>
  <si>
    <t>CAMINOS PROTEGIDOS</t>
  </si>
  <si>
    <t>EXPERTA</t>
  </si>
  <si>
    <t>FEDERACION PATRONAL</t>
  </si>
  <si>
    <t>GALENO</t>
  </si>
  <si>
    <t>HORIZONTE</t>
  </si>
  <si>
    <t>INST. AUTARQUICO E.R.</t>
  </si>
  <si>
    <t>LA HOLANDO</t>
  </si>
  <si>
    <t>LA SEGUNDA</t>
  </si>
  <si>
    <t>LATITUD SUR</t>
  </si>
  <si>
    <t>LIDERAR</t>
  </si>
  <si>
    <t>MUTUAL PETROLEROS</t>
  </si>
  <si>
    <t>OMINT</t>
  </si>
  <si>
    <t>PREVENCION</t>
  </si>
  <si>
    <t>PRODUCTORES DE FRUTAS</t>
  </si>
  <si>
    <t>PROVINCIA</t>
  </si>
  <si>
    <t>RECONQUISTA</t>
  </si>
  <si>
    <t>SWISS MEDICAL</t>
  </si>
  <si>
    <t>VICTORIA</t>
  </si>
  <si>
    <t>ART</t>
  </si>
  <si>
    <t>A.3 - Sobre Vehículos y Automotores Patentados</t>
  </si>
  <si>
    <t xml:space="preserve">             A.1 a) Cláusula de Asegurado Adicional</t>
  </si>
  <si>
    <t xml:space="preserve">             A.1 b) Cláusula de Responsabilidad Civil Cruzada</t>
  </si>
  <si>
    <t xml:space="preserve">             A.1 c) Cláusula de Subrogación</t>
  </si>
  <si>
    <t xml:space="preserve">             A.1 d) Cláusula de Caducidad y/o Modificación</t>
  </si>
  <si>
    <t xml:space="preserve">             A.3 a) Cláusula CA-CO 13.1 Renuncia a la Subrogación</t>
  </si>
  <si>
    <t xml:space="preserve">             A.3 b) Cláusula CA-CO 13.2 Asegurados adicionales cuando se presta servicio</t>
  </si>
  <si>
    <t xml:space="preserve">             A.3 c) Cláusula CA-CO 17.1 Notificación previa de la falta de pago del premio</t>
  </si>
  <si>
    <t>SI</t>
  </si>
  <si>
    <t>A - SEGUROS PATRIMONIALES</t>
  </si>
  <si>
    <t>FALTA EL DISTRITO</t>
  </si>
  <si>
    <t>Distrito</t>
  </si>
  <si>
    <t>C - HABILITACIONES</t>
  </si>
  <si>
    <t>C.1 - Carnet de conducir habilitante de los vehículos detallados en punto A.4.</t>
  </si>
  <si>
    <t>C.2 - Certificado de habilitación profesional del representante técnico de la obra</t>
  </si>
  <si>
    <t>C.3 - Certificado de habilitación profesional del responsable de HyS en obra</t>
  </si>
  <si>
    <t>Sobre la documentación</t>
  </si>
  <si>
    <t>Detalle</t>
  </si>
  <si>
    <t>Se adjunta</t>
  </si>
  <si>
    <t>Firma</t>
  </si>
  <si>
    <t>Fecha de recepción:</t>
  </si>
  <si>
    <t>Mendoza,</t>
  </si>
  <si>
    <r>
      <t xml:space="preserve">El sector de Control de Contratistas, dependiente de la Gerencia de Administración y Finanzas de AYSAM S.A., deja constancia que toda la documentación que figura precedentemente como </t>
    </r>
    <r>
      <rPr>
        <b/>
        <sz val="10"/>
        <rFont val="Arial"/>
        <family val="2"/>
      </rPr>
      <t>"SI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se adjunta"</t>
    </r>
    <r>
      <rPr>
        <sz val="10"/>
        <rFont val="Arial"/>
        <family val="2"/>
      </rPr>
      <t>, ha sido presentada.</t>
    </r>
  </si>
  <si>
    <t>NO CORRESPONDE</t>
  </si>
  <si>
    <t>PRESENTA</t>
  </si>
  <si>
    <t>El sector de Higiene y Seguridad, dependiente de la Gerencia de Capital Humano de AYSAM S.A., deja constancia que el programa de Higiene y Seguridad y, en caso de corresponder, su presentación a la A.R.T., se ajustan a los modelos establecidos desde AYSAM S.A.</t>
  </si>
  <si>
    <t>Matrícula N°:</t>
  </si>
  <si>
    <t>Datos de la empresa/entidad constructora</t>
  </si>
  <si>
    <t>La empresa/entidad constructora deja constancia de haber tomado conocimiento de los requisitos y normas de seguridad solicitados por AYSAM S.A., comprometiéndose a su implementación y a mantener vigente la cobertura de los seguros detallados precedentemente durante todo el período de duración de la obra.</t>
  </si>
  <si>
    <r>
      <t xml:space="preserve">B.2 - Sin relación de dependencia </t>
    </r>
    <r>
      <rPr>
        <b/>
        <sz val="10"/>
        <rFont val="Arial"/>
        <family val="2"/>
      </rPr>
      <t>( en caso de corresponder a una sub-contratación de la empresa/entidad contratista )</t>
    </r>
  </si>
  <si>
    <t>B.1.1 - Nómina del personal afectado a la obra (Apellido y Nombre, N° de D.N.I., Nº de C.U.I.L./C.U.I.T. y Función)</t>
  </si>
  <si>
    <t>Datos del director técnico de la obra</t>
  </si>
  <si>
    <t>N° de expediente / actuación</t>
  </si>
  <si>
    <t>A.4 - Listado firmado de Automotores, Equipos y Maquinarias a utilizar en la obra, individualizados conforme al seguro</t>
  </si>
  <si>
    <t>form01cc</t>
  </si>
  <si>
    <t xml:space="preserve">            B.1.2 b) - Certificado expedido por la A.R.T., con Nº de Contrato y vigencia de la Póliza  </t>
  </si>
  <si>
    <t xml:space="preserve">            B.1.2 a) - Nómina del personal asegurado, extendido por la A.R.T.</t>
  </si>
  <si>
    <t xml:space="preserve">            B.1.2 d) - Programa de Higiene y Seguridad aprobado por la A.R.T.</t>
  </si>
  <si>
    <t>B.1.2 - Requisitos en relación con la Aseguradora de Riesgo en el Trabajo</t>
  </si>
  <si>
    <t xml:space="preserve">            B.1.2 c) - Certificado de no acción contra AYSAM S.A. expedido por la A.R.T.</t>
  </si>
  <si>
    <t xml:space="preserve">            B.1.2 e) - Denuncia a la A.R.T. de inicio de obra con acuse de recibo</t>
  </si>
  <si>
    <t>AYSAM/IE.01/IO.05.GAF/c</t>
  </si>
</sst>
</file>

<file path=xl/styles.xml><?xml version="1.0" encoding="utf-8"?>
<styleSheet xmlns="http://schemas.openxmlformats.org/spreadsheetml/2006/main">
  <numFmts count="4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$ &quot;\ #,##0_);\(&quot;$ &quot;\ #,##0\)"/>
    <numFmt numFmtId="191" formatCode="&quot;$ &quot;\ #,##0_);[Red]\(&quot;$ &quot;\ #,##0\)"/>
    <numFmt numFmtId="192" formatCode="&quot;$ &quot;\ #,##0.00_);\(&quot;$ &quot;\ #,##0.00\)"/>
    <numFmt numFmtId="193" formatCode="&quot;$ &quot;\ #,##0.00_);[Red]\(&quot;$ &quot;\ #,##0.00\)"/>
    <numFmt numFmtId="194" formatCode="_(&quot;$ &quot;\ * #,##0_);_(&quot;$ &quot;\ * \(#,##0\);_(&quot;$ &quot;\ * &quot;-&quot;_);_(@_)"/>
    <numFmt numFmtId="195" formatCode="_(&quot;$ &quot;\ * #,##0.00_);_(&quot;$ &quot;\ * \(#,##0.00\);_(&quot;$ &quot;\ 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0"/>
    <numFmt numFmtId="201" formatCode="00\-00000000\-0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u val="single"/>
      <sz val="11"/>
      <color indexed="12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11"/>
      <color indexed="54"/>
      <name val="Arial"/>
      <family val="2"/>
    </font>
    <font>
      <sz val="12"/>
      <color indexed="9"/>
      <name val="Arial"/>
      <family val="2"/>
    </font>
    <font>
      <b/>
      <sz val="8"/>
      <color indexed="9"/>
      <name val="Calibri"/>
      <family val="2"/>
    </font>
    <font>
      <sz val="8"/>
      <color indexed="9"/>
      <name val="Arial"/>
      <family val="0"/>
    </font>
    <font>
      <b/>
      <sz val="8"/>
      <color indexed="10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0"/>
    </font>
    <font>
      <b/>
      <sz val="12"/>
      <color indexed="9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28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" fillId="24" borderId="14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14" fontId="3" fillId="0" borderId="1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189" fontId="2" fillId="0" borderId="0" xfId="48" applyFont="1" applyAlignment="1">
      <alignment/>
    </xf>
    <xf numFmtId="0" fontId="3" fillId="24" borderId="17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vertical="center" wrapText="1"/>
    </xf>
    <xf numFmtId="0" fontId="3" fillId="24" borderId="19" xfId="0" applyFont="1" applyFill="1" applyBorder="1" applyAlignment="1">
      <alignment vertical="center"/>
    </xf>
    <xf numFmtId="0" fontId="35" fillId="0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14" fontId="3" fillId="0" borderId="24" xfId="0" applyNumberFormat="1" applyFont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/>
    </xf>
    <xf numFmtId="14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4" fontId="10" fillId="0" borderId="10" xfId="0" applyNumberFormat="1" applyFont="1" applyFill="1" applyBorder="1" applyAlignment="1" applyProtection="1">
      <alignment horizontal="right" vertical="center"/>
      <protection locked="0"/>
    </xf>
    <xf numFmtId="14" fontId="3" fillId="0" borderId="10" xfId="0" applyNumberFormat="1" applyFont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14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24" borderId="18" xfId="0" applyFont="1" applyFill="1" applyBorder="1" applyAlignment="1">
      <alignment vertical="center"/>
    </xf>
    <xf numFmtId="0" fontId="3" fillId="24" borderId="25" xfId="0" applyFont="1" applyFill="1" applyBorder="1" applyAlignment="1">
      <alignment vertical="center"/>
    </xf>
    <xf numFmtId="14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14" fontId="10" fillId="0" borderId="17" xfId="0" applyNumberFormat="1" applyFont="1" applyBorder="1" applyAlignment="1" applyProtection="1">
      <alignment horizontal="right" vertical="center"/>
      <protection locked="0"/>
    </xf>
    <xf numFmtId="0" fontId="43" fillId="25" borderId="0" xfId="0" applyFont="1" applyFill="1" applyAlignment="1">
      <alignment/>
    </xf>
    <xf numFmtId="0" fontId="0" fillId="0" borderId="15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2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left" vertical="center"/>
    </xf>
    <xf numFmtId="0" fontId="1" fillId="24" borderId="15" xfId="0" applyFont="1" applyFill="1" applyBorder="1" applyAlignment="1">
      <alignment horizontal="left" vertical="center"/>
    </xf>
    <xf numFmtId="0" fontId="1" fillId="24" borderId="24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3" fillId="24" borderId="17" xfId="0" applyFont="1" applyFill="1" applyBorder="1" applyAlignment="1">
      <alignment horizontal="left" vertical="center"/>
    </xf>
    <xf numFmtId="0" fontId="3" fillId="24" borderId="34" xfId="0" applyFont="1" applyFill="1" applyBorder="1" applyAlignment="1">
      <alignment horizontal="left" vertical="center"/>
    </xf>
    <xf numFmtId="0" fontId="3" fillId="24" borderId="35" xfId="0" applyFont="1" applyFill="1" applyBorder="1" applyAlignment="1">
      <alignment vertical="center" wrapText="1"/>
    </xf>
    <xf numFmtId="0" fontId="3" fillId="24" borderId="25" xfId="0" applyFont="1" applyFill="1" applyBorder="1" applyAlignment="1">
      <alignment vertical="center" wrapText="1"/>
    </xf>
    <xf numFmtId="0" fontId="3" fillId="24" borderId="36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3" fillId="24" borderId="37" xfId="0" applyFont="1" applyFill="1" applyBorder="1" applyAlignment="1">
      <alignment vertical="center" wrapText="1"/>
    </xf>
    <xf numFmtId="0" fontId="3" fillId="24" borderId="19" xfId="0" applyFont="1" applyFill="1" applyBorder="1" applyAlignment="1">
      <alignment vertical="center" wrapText="1"/>
    </xf>
    <xf numFmtId="0" fontId="3" fillId="0" borderId="16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3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200" fontId="3" fillId="0" borderId="29" xfId="0" applyNumberFormat="1" applyFont="1" applyFill="1" applyBorder="1" applyAlignment="1" applyProtection="1" quotePrefix="1">
      <alignment horizontal="center" vertical="center"/>
      <protection locked="0"/>
    </xf>
    <xf numFmtId="200" fontId="3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24" borderId="27" xfId="0" applyFont="1" applyFill="1" applyBorder="1" applyAlignment="1">
      <alignment horizontal="left" vertical="center" wrapText="1"/>
    </xf>
    <xf numFmtId="0" fontId="3" fillId="24" borderId="28" xfId="0" applyFont="1" applyFill="1" applyBorder="1" applyAlignment="1">
      <alignment horizontal="left" vertical="center" wrapText="1"/>
    </xf>
    <xf numFmtId="0" fontId="3" fillId="24" borderId="43" xfId="0" applyFont="1" applyFill="1" applyBorder="1" applyAlignment="1">
      <alignment horizontal="left" vertical="center" wrapText="1"/>
    </xf>
    <xf numFmtId="0" fontId="3" fillId="24" borderId="44" xfId="0" applyFont="1" applyFill="1" applyBorder="1" applyAlignment="1">
      <alignment horizontal="left" vertical="center" wrapText="1"/>
    </xf>
    <xf numFmtId="14" fontId="29" fillId="0" borderId="45" xfId="45" applyNumberFormat="1" applyFont="1" applyBorder="1" applyAlignment="1" applyProtection="1">
      <alignment horizontal="left" vertical="center"/>
      <protection locked="0"/>
    </xf>
    <xf numFmtId="14" fontId="29" fillId="0" borderId="46" xfId="45" applyNumberFormat="1" applyFont="1" applyBorder="1" applyAlignment="1" applyProtection="1">
      <alignment horizontal="left" vertical="center"/>
      <protection locked="0"/>
    </xf>
    <xf numFmtId="14" fontId="29" fillId="0" borderId="47" xfId="45" applyNumberFormat="1" applyFont="1" applyBorder="1" applyAlignment="1" applyProtection="1">
      <alignment horizontal="left" vertical="center"/>
      <protection locked="0"/>
    </xf>
    <xf numFmtId="200" fontId="3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30" fillId="24" borderId="25" xfId="0" applyFont="1" applyFill="1" applyBorder="1" applyAlignment="1">
      <alignment horizontal="center" vertical="center"/>
    </xf>
    <xf numFmtId="0" fontId="1" fillId="24" borderId="27" xfId="0" applyFont="1" applyFill="1" applyBorder="1" applyAlignment="1">
      <alignment horizontal="left" vertical="center" wrapText="1"/>
    </xf>
    <xf numFmtId="0" fontId="1" fillId="24" borderId="38" xfId="0" applyFont="1" applyFill="1" applyBorder="1" applyAlignment="1">
      <alignment horizontal="left" vertical="center" wrapText="1"/>
    </xf>
    <xf numFmtId="0" fontId="1" fillId="24" borderId="49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43" xfId="0" applyFont="1" applyFill="1" applyBorder="1" applyAlignment="1">
      <alignment horizontal="left" vertical="center" wrapText="1"/>
    </xf>
    <xf numFmtId="0" fontId="1" fillId="24" borderId="5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49" fontId="1" fillId="24" borderId="32" xfId="0" applyNumberFormat="1" applyFont="1" applyFill="1" applyBorder="1" applyAlignment="1">
      <alignment horizontal="center" vertical="center" wrapText="1"/>
    </xf>
    <xf numFmtId="49" fontId="4" fillId="24" borderId="22" xfId="0" applyNumberFormat="1" applyFont="1" applyFill="1" applyBorder="1" applyAlignment="1">
      <alignment horizontal="center" vertical="center" wrapText="1"/>
    </xf>
    <xf numFmtId="49" fontId="4" fillId="24" borderId="23" xfId="0" applyNumberFormat="1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2" fillId="25" borderId="51" xfId="0" applyFont="1" applyFill="1" applyBorder="1" applyAlignment="1">
      <alignment horizontal="center"/>
    </xf>
    <xf numFmtId="0" fontId="2" fillId="25" borderId="52" xfId="0" applyFont="1" applyFill="1" applyBorder="1" applyAlignment="1">
      <alignment horizontal="center"/>
    </xf>
    <xf numFmtId="0" fontId="2" fillId="25" borderId="53" xfId="0" applyFont="1" applyFill="1" applyBorder="1" applyAlignment="1">
      <alignment horizontal="center"/>
    </xf>
    <xf numFmtId="0" fontId="1" fillId="24" borderId="54" xfId="0" applyFont="1" applyFill="1" applyBorder="1" applyAlignment="1">
      <alignment horizontal="center" vertical="center" wrapText="1"/>
    </xf>
    <xf numFmtId="0" fontId="1" fillId="24" borderId="55" xfId="0" applyFont="1" applyFill="1" applyBorder="1" applyAlignment="1">
      <alignment horizontal="center" vertical="center" wrapText="1"/>
    </xf>
    <xf numFmtId="0" fontId="1" fillId="24" borderId="56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14" fontId="29" fillId="0" borderId="16" xfId="45" applyNumberFormat="1" applyFont="1" applyBorder="1" applyAlignment="1" applyProtection="1">
      <alignment horizontal="left" vertical="center"/>
      <protection locked="0"/>
    </xf>
    <xf numFmtId="14" fontId="29" fillId="0" borderId="15" xfId="45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45" xfId="0" applyFont="1" applyBorder="1" applyAlignment="1" applyProtection="1">
      <alignment horizontal="left" vertical="center"/>
      <protection locked="0"/>
    </xf>
    <xf numFmtId="0" fontId="3" fillId="24" borderId="35" xfId="0" applyFont="1" applyFill="1" applyBorder="1" applyAlignment="1">
      <alignment horizontal="left" vertical="center" wrapText="1"/>
    </xf>
    <xf numFmtId="0" fontId="3" fillId="24" borderId="25" xfId="0" applyFont="1" applyFill="1" applyBorder="1" applyAlignment="1">
      <alignment horizontal="left" vertical="center" wrapText="1"/>
    </xf>
    <xf numFmtId="0" fontId="3" fillId="24" borderId="36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24" borderId="37" xfId="0" applyFont="1" applyFill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 wrapText="1"/>
    </xf>
    <xf numFmtId="201" fontId="3" fillId="0" borderId="16" xfId="0" applyNumberFormat="1" applyFont="1" applyBorder="1" applyAlignment="1" applyProtection="1">
      <alignment horizontal="left" vertical="center"/>
      <protection locked="0"/>
    </xf>
    <xf numFmtId="201" fontId="0" fillId="0" borderId="15" xfId="0" applyNumberFormat="1" applyBorder="1" applyAlignment="1" applyProtection="1">
      <alignment horizontal="left"/>
      <protection locked="0"/>
    </xf>
    <xf numFmtId="201" fontId="0" fillId="0" borderId="24" xfId="0" applyNumberForma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1" fillId="24" borderId="57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/>
    </xf>
    <xf numFmtId="0" fontId="1" fillId="24" borderId="58" xfId="0" applyFont="1" applyFill="1" applyBorder="1" applyAlignment="1">
      <alignment horizontal="center" vertical="center" wrapText="1"/>
    </xf>
    <xf numFmtId="0" fontId="1" fillId="24" borderId="59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24" borderId="49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60" xfId="0" applyFont="1" applyFill="1" applyBorder="1" applyAlignment="1">
      <alignment horizontal="center" vertical="center"/>
    </xf>
    <xf numFmtId="0" fontId="1" fillId="24" borderId="61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885825</xdr:colOff>
      <xdr:row>2</xdr:row>
      <xdr:rowOff>238125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D548"/>
  <sheetViews>
    <sheetView showGridLines="0" showRowColHeaders="0" tabSelected="1" zoomScale="75" zoomScaleNormal="75" zoomScalePageLayoutView="0" workbookViewId="0" topLeftCell="A1">
      <selection activeCell="B1" sqref="B1:H1"/>
    </sheetView>
  </sheetViews>
  <sheetFormatPr defaultColWidth="12.57421875" defaultRowHeight="12.75"/>
  <cols>
    <col min="1" max="1" width="13.57421875" style="1" customWidth="1"/>
    <col min="2" max="2" width="16.7109375" style="1" customWidth="1"/>
    <col min="3" max="3" width="28.421875" style="1" customWidth="1"/>
    <col min="4" max="4" width="21.140625" style="1" customWidth="1"/>
    <col min="5" max="5" width="14.8515625" style="1" customWidth="1"/>
    <col min="6" max="6" width="17.7109375" style="1" bestFit="1" customWidth="1"/>
    <col min="7" max="8" width="12.140625" style="1" customWidth="1"/>
    <col min="9" max="9" width="20.421875" style="1" customWidth="1"/>
    <col min="10" max="10" width="12.57421875" style="1" customWidth="1"/>
    <col min="11" max="11" width="21.7109375" style="1" bestFit="1" customWidth="1"/>
    <col min="12" max="26" width="12.57421875" style="1" customWidth="1"/>
    <col min="27" max="27" width="19.28125" style="1" customWidth="1"/>
    <col min="28" max="28" width="12.57421875" style="1" customWidth="1"/>
    <col min="29" max="29" width="22.57421875" style="1" bestFit="1" customWidth="1"/>
    <col min="30" max="16384" width="12.57421875" style="1" customWidth="1"/>
  </cols>
  <sheetData>
    <row r="1" spans="1:9" ht="28.5" customHeight="1">
      <c r="A1" s="164"/>
      <c r="B1" s="146" t="s">
        <v>215</v>
      </c>
      <c r="C1" s="146"/>
      <c r="D1" s="146"/>
      <c r="E1" s="146"/>
      <c r="F1" s="146"/>
      <c r="G1" s="146"/>
      <c r="H1" s="146"/>
      <c r="I1" s="167" t="s">
        <v>295</v>
      </c>
    </row>
    <row r="2" spans="1:9" ht="15" customHeight="1">
      <c r="A2" s="165"/>
      <c r="B2" s="159" t="s">
        <v>216</v>
      </c>
      <c r="C2" s="160"/>
      <c r="D2" s="160"/>
      <c r="E2" s="160"/>
      <c r="F2" s="160"/>
      <c r="G2" s="160"/>
      <c r="H2" s="161"/>
      <c r="I2" s="168"/>
    </row>
    <row r="3" spans="1:9" ht="21" customHeight="1" thickBot="1">
      <c r="A3" s="166"/>
      <c r="B3" s="156" t="s">
        <v>230</v>
      </c>
      <c r="C3" s="157"/>
      <c r="D3" s="157"/>
      <c r="E3" s="157"/>
      <c r="F3" s="157"/>
      <c r="G3" s="157"/>
      <c r="H3" s="158"/>
      <c r="I3" s="169"/>
    </row>
    <row r="4" spans="1:9" ht="15.75" thickBot="1">
      <c r="A4" s="76"/>
      <c r="B4" s="76"/>
      <c r="C4" s="76"/>
      <c r="D4" s="76"/>
      <c r="E4" s="76"/>
      <c r="F4" s="76"/>
      <c r="G4" s="76"/>
      <c r="H4" s="76"/>
      <c r="I4" s="76"/>
    </row>
    <row r="5" spans="1:9" ht="31.5" customHeight="1">
      <c r="A5" s="147" t="s">
        <v>17</v>
      </c>
      <c r="B5" s="148"/>
      <c r="C5" s="50" t="s">
        <v>286</v>
      </c>
      <c r="D5" s="128">
        <v>1</v>
      </c>
      <c r="E5" s="129"/>
      <c r="F5" s="162">
        <v>0</v>
      </c>
      <c r="G5" s="163"/>
      <c r="H5" s="128">
        <v>1</v>
      </c>
      <c r="I5" s="139"/>
    </row>
    <row r="6" spans="1:11" ht="24.75" customHeight="1">
      <c r="A6" s="149"/>
      <c r="B6" s="150"/>
      <c r="C6" s="12" t="s">
        <v>222</v>
      </c>
      <c r="D6" s="101" t="str">
        <f>VLOOKUP(D5,Z$502:AA$504,2,0)</f>
        <v>RED DE AGUA</v>
      </c>
      <c r="E6" s="102"/>
      <c r="F6" s="102"/>
      <c r="G6" s="102"/>
      <c r="H6" s="102"/>
      <c r="I6" s="103"/>
      <c r="K6" s="48"/>
    </row>
    <row r="7" spans="1:9" ht="34.5" customHeight="1">
      <c r="A7" s="149"/>
      <c r="B7" s="150"/>
      <c r="C7" s="13" t="s">
        <v>14</v>
      </c>
      <c r="D7" s="170"/>
      <c r="E7" s="171"/>
      <c r="F7" s="171"/>
      <c r="G7" s="171"/>
      <c r="H7" s="171"/>
      <c r="I7" s="172"/>
    </row>
    <row r="8" spans="1:9" ht="20.25" customHeight="1">
      <c r="A8" s="149"/>
      <c r="B8" s="150"/>
      <c r="C8" s="109" t="s">
        <v>223</v>
      </c>
      <c r="D8" s="17" t="s">
        <v>10</v>
      </c>
      <c r="E8" s="140" t="str">
        <f>VLOOKUP($H$5,A$502:$C$523,3,0)</f>
        <v>CAPITAL</v>
      </c>
      <c r="F8" s="140"/>
      <c r="G8" s="140"/>
      <c r="H8" s="140"/>
      <c r="I8" s="141"/>
    </row>
    <row r="9" spans="1:9" ht="20.25" customHeight="1" thickBot="1">
      <c r="A9" s="151"/>
      <c r="B9" s="152"/>
      <c r="C9" s="110"/>
      <c r="D9" s="51" t="s">
        <v>265</v>
      </c>
      <c r="E9" s="154" t="s">
        <v>23</v>
      </c>
      <c r="F9" s="154"/>
      <c r="G9" s="154"/>
      <c r="H9" s="154"/>
      <c r="I9" s="155"/>
    </row>
    <row r="10" spans="1:9" ht="15.75" customHeight="1" thickBot="1">
      <c r="A10" s="76"/>
      <c r="B10" s="76"/>
      <c r="C10" s="16"/>
      <c r="D10" s="76"/>
      <c r="E10" s="153">
        <f>IF(E9="FALTA EL DISTRITO","INGRESE UN DISTRITO VÁLIDO","")</f>
      </c>
      <c r="F10" s="153"/>
      <c r="G10" s="153"/>
      <c r="H10" s="153"/>
      <c r="I10" s="153"/>
    </row>
    <row r="11" spans="1:9" s="7" customFormat="1" ht="30.75" customHeight="1">
      <c r="A11" s="178" t="s">
        <v>281</v>
      </c>
      <c r="B11" s="179"/>
      <c r="C11" s="179"/>
      <c r="D11" s="58" t="s">
        <v>18</v>
      </c>
      <c r="E11" s="83"/>
      <c r="F11" s="84"/>
      <c r="G11" s="84"/>
      <c r="H11" s="84"/>
      <c r="I11" s="85"/>
    </row>
    <row r="12" spans="1:9" s="7" customFormat="1" ht="18" customHeight="1">
      <c r="A12" s="180"/>
      <c r="B12" s="181"/>
      <c r="C12" s="181"/>
      <c r="D12" s="11" t="s">
        <v>19</v>
      </c>
      <c r="E12" s="184">
        <v>0</v>
      </c>
      <c r="F12" s="185"/>
      <c r="G12" s="185"/>
      <c r="H12" s="185"/>
      <c r="I12" s="186"/>
    </row>
    <row r="13" spans="1:9" s="7" customFormat="1" ht="33" customHeight="1">
      <c r="A13" s="180"/>
      <c r="B13" s="181"/>
      <c r="C13" s="181"/>
      <c r="D13" s="15" t="s">
        <v>225</v>
      </c>
      <c r="E13" s="117"/>
      <c r="F13" s="187"/>
      <c r="G13" s="187"/>
      <c r="H13" s="187"/>
      <c r="I13" s="188"/>
    </row>
    <row r="14" spans="1:9" s="7" customFormat="1" ht="18" customHeight="1" thickBot="1">
      <c r="A14" s="180"/>
      <c r="B14" s="181"/>
      <c r="C14" s="181"/>
      <c r="D14" s="49" t="s">
        <v>16</v>
      </c>
      <c r="E14" s="136"/>
      <c r="F14" s="137"/>
      <c r="G14" s="137"/>
      <c r="H14" s="137"/>
      <c r="I14" s="138"/>
    </row>
    <row r="15" spans="1:9" s="7" customFormat="1" ht="18" customHeight="1" thickBot="1">
      <c r="A15" s="182"/>
      <c r="B15" s="183"/>
      <c r="C15" s="183"/>
      <c r="D15" s="59" t="s">
        <v>4</v>
      </c>
      <c r="E15" s="130"/>
      <c r="F15" s="189"/>
      <c r="G15" s="130"/>
      <c r="H15" s="131"/>
      <c r="I15" s="77"/>
    </row>
    <row r="16" spans="1:9" s="3" customFormat="1" ht="15" customHeight="1" thickBot="1">
      <c r="A16" s="78"/>
      <c r="B16" s="78"/>
      <c r="C16" s="78"/>
      <c r="D16" s="78"/>
      <c r="E16" s="78"/>
      <c r="F16" s="78"/>
      <c r="G16" s="78"/>
      <c r="H16" s="78"/>
      <c r="I16" s="78"/>
    </row>
    <row r="17" spans="1:9" s="7" customFormat="1" ht="30.75" customHeight="1">
      <c r="A17" s="111" t="s">
        <v>285</v>
      </c>
      <c r="B17" s="112"/>
      <c r="C17" s="112"/>
      <c r="D17" s="68" t="s">
        <v>13</v>
      </c>
      <c r="E17" s="83"/>
      <c r="F17" s="84"/>
      <c r="G17" s="84"/>
      <c r="H17" s="84"/>
      <c r="I17" s="85"/>
    </row>
    <row r="18" spans="1:9" s="7" customFormat="1" ht="18" customHeight="1">
      <c r="A18" s="113"/>
      <c r="B18" s="114"/>
      <c r="C18" s="114"/>
      <c r="D18" s="12" t="s">
        <v>15</v>
      </c>
      <c r="E18" s="117"/>
      <c r="F18" s="118"/>
      <c r="G18" s="118"/>
      <c r="H18" s="118"/>
      <c r="I18" s="119"/>
    </row>
    <row r="19" spans="1:9" s="7" customFormat="1" ht="18" customHeight="1" thickBot="1">
      <c r="A19" s="113"/>
      <c r="B19" s="114"/>
      <c r="C19" s="114"/>
      <c r="D19" s="22" t="s">
        <v>16</v>
      </c>
      <c r="E19" s="173"/>
      <c r="F19" s="174"/>
      <c r="G19" s="174"/>
      <c r="H19" s="174"/>
      <c r="I19" s="138"/>
    </row>
    <row r="20" spans="1:9" s="7" customFormat="1" ht="18" customHeight="1" thickBot="1">
      <c r="A20" s="113"/>
      <c r="B20" s="114"/>
      <c r="C20" s="114"/>
      <c r="D20" s="23" t="s">
        <v>4</v>
      </c>
      <c r="E20" s="175"/>
      <c r="F20" s="175"/>
      <c r="G20" s="176"/>
      <c r="H20" s="177"/>
      <c r="I20" s="77"/>
    </row>
    <row r="21" spans="1:9" s="7" customFormat="1" ht="18" customHeight="1" thickBot="1">
      <c r="A21" s="115"/>
      <c r="B21" s="116"/>
      <c r="C21" s="116"/>
      <c r="D21" s="59" t="s">
        <v>227</v>
      </c>
      <c r="E21" s="142"/>
      <c r="F21" s="130"/>
      <c r="G21" s="79"/>
      <c r="H21" s="80"/>
      <c r="I21" s="16"/>
    </row>
    <row r="22" spans="1:9" s="3" customFormat="1" ht="15" customHeight="1" thickBot="1">
      <c r="A22" s="78"/>
      <c r="B22" s="78"/>
      <c r="C22" s="78"/>
      <c r="D22" s="78"/>
      <c r="E22" s="16"/>
      <c r="F22" s="16"/>
      <c r="G22" s="16"/>
      <c r="H22" s="16"/>
      <c r="I22" s="16"/>
    </row>
    <row r="23" spans="1:9" s="7" customFormat="1" ht="30.75" customHeight="1">
      <c r="A23" s="111" t="s">
        <v>226</v>
      </c>
      <c r="B23" s="112"/>
      <c r="C23" s="112"/>
      <c r="D23" s="68" t="s">
        <v>13</v>
      </c>
      <c r="E23" s="83"/>
      <c r="F23" s="84"/>
      <c r="G23" s="84"/>
      <c r="H23" s="84"/>
      <c r="I23" s="85"/>
    </row>
    <row r="24" spans="1:9" s="7" customFormat="1" ht="18" customHeight="1">
      <c r="A24" s="113"/>
      <c r="B24" s="114"/>
      <c r="C24" s="114"/>
      <c r="D24" s="12" t="s">
        <v>15</v>
      </c>
      <c r="E24" s="117"/>
      <c r="F24" s="118"/>
      <c r="G24" s="118"/>
      <c r="H24" s="118"/>
      <c r="I24" s="119"/>
    </row>
    <row r="25" spans="1:9" s="7" customFormat="1" ht="18" customHeight="1" thickBot="1">
      <c r="A25" s="113"/>
      <c r="B25" s="114"/>
      <c r="C25" s="114"/>
      <c r="D25" s="22" t="s">
        <v>16</v>
      </c>
      <c r="E25" s="173"/>
      <c r="F25" s="174"/>
      <c r="G25" s="174"/>
      <c r="H25" s="174"/>
      <c r="I25" s="138"/>
    </row>
    <row r="26" spans="1:9" s="7" customFormat="1" ht="18" customHeight="1" thickBot="1">
      <c r="A26" s="113"/>
      <c r="B26" s="114"/>
      <c r="C26" s="114"/>
      <c r="D26" s="23" t="s">
        <v>4</v>
      </c>
      <c r="E26" s="175"/>
      <c r="F26" s="175"/>
      <c r="G26" s="176"/>
      <c r="H26" s="177"/>
      <c r="I26" s="77"/>
    </row>
    <row r="27" spans="1:9" s="7" customFormat="1" ht="18" customHeight="1" thickBot="1">
      <c r="A27" s="115"/>
      <c r="B27" s="116"/>
      <c r="C27" s="116"/>
      <c r="D27" s="59" t="s">
        <v>227</v>
      </c>
      <c r="E27" s="142"/>
      <c r="F27" s="130"/>
      <c r="G27" s="79"/>
      <c r="H27" s="80"/>
      <c r="I27" s="16"/>
    </row>
    <row r="28" spans="1:11" s="3" customFormat="1" ht="15" customHeight="1" thickBot="1">
      <c r="A28" s="78"/>
      <c r="B28" s="78"/>
      <c r="C28" s="78"/>
      <c r="D28" s="78"/>
      <c r="E28" s="81"/>
      <c r="F28" s="81"/>
      <c r="G28" s="81"/>
      <c r="H28" s="81"/>
      <c r="I28" s="81"/>
      <c r="J28" s="6"/>
      <c r="K28" s="6"/>
    </row>
    <row r="29" spans="1:9" s="3" customFormat="1" ht="30.75" customHeight="1" thickBot="1">
      <c r="A29" s="132" t="s">
        <v>20</v>
      </c>
      <c r="B29" s="133"/>
      <c r="C29" s="133"/>
      <c r="D29" s="69" t="s">
        <v>14</v>
      </c>
      <c r="E29" s="83" t="s">
        <v>249</v>
      </c>
      <c r="F29" s="143"/>
      <c r="G29" s="144"/>
      <c r="H29" s="144"/>
      <c r="I29" s="145"/>
    </row>
    <row r="30" spans="1:9" s="3" customFormat="1" ht="21" customHeight="1" thickBot="1">
      <c r="A30" s="134"/>
      <c r="B30" s="135"/>
      <c r="C30" s="135"/>
      <c r="D30" s="59" t="s">
        <v>5</v>
      </c>
      <c r="E30" s="130"/>
      <c r="F30" s="131"/>
      <c r="G30" s="77"/>
      <c r="H30" s="82"/>
      <c r="I30" s="82"/>
    </row>
    <row r="31" spans="1:11" s="3" customFormat="1" ht="15" customHeight="1" thickBot="1">
      <c r="A31" s="78"/>
      <c r="B31" s="78"/>
      <c r="C31" s="78"/>
      <c r="D31" s="78"/>
      <c r="E31" s="81"/>
      <c r="F31" s="81"/>
      <c r="G31" s="78"/>
      <c r="H31" s="78"/>
      <c r="I31" s="81"/>
      <c r="J31" s="6"/>
      <c r="K31" s="6"/>
    </row>
    <row r="32" spans="1:9" s="3" customFormat="1" ht="21" customHeight="1">
      <c r="A32" s="190" t="s">
        <v>270</v>
      </c>
      <c r="B32" s="191"/>
      <c r="C32" s="191"/>
      <c r="D32" s="191"/>
      <c r="E32" s="191"/>
      <c r="F32" s="191"/>
      <c r="G32" s="191"/>
      <c r="H32" s="191"/>
      <c r="I32" s="192"/>
    </row>
    <row r="33" spans="1:9" s="3" customFormat="1" ht="18" customHeight="1">
      <c r="A33" s="196" t="s">
        <v>271</v>
      </c>
      <c r="B33" s="197"/>
      <c r="C33" s="197"/>
      <c r="D33" s="197"/>
      <c r="E33" s="197"/>
      <c r="F33" s="198"/>
      <c r="G33" s="194" t="s">
        <v>6</v>
      </c>
      <c r="H33" s="195"/>
      <c r="I33" s="168" t="s">
        <v>272</v>
      </c>
    </row>
    <row r="34" spans="1:9" s="3" customFormat="1" ht="18" customHeight="1">
      <c r="A34" s="199"/>
      <c r="B34" s="200"/>
      <c r="C34" s="200"/>
      <c r="D34" s="200"/>
      <c r="E34" s="200"/>
      <c r="F34" s="195"/>
      <c r="G34" s="30" t="s">
        <v>228</v>
      </c>
      <c r="H34" s="30" t="s">
        <v>229</v>
      </c>
      <c r="I34" s="193"/>
    </row>
    <row r="35" spans="1:9" s="3" customFormat="1" ht="24.75" customHeight="1">
      <c r="A35" s="104" t="s">
        <v>263</v>
      </c>
      <c r="B35" s="105"/>
      <c r="C35" s="105"/>
      <c r="D35" s="105"/>
      <c r="E35" s="105"/>
      <c r="F35" s="105"/>
      <c r="G35" s="105"/>
      <c r="H35" s="105"/>
      <c r="I35" s="106"/>
    </row>
    <row r="36" spans="1:9" s="3" customFormat="1" ht="21" customHeight="1">
      <c r="A36" s="91" t="s">
        <v>2</v>
      </c>
      <c r="B36" s="92"/>
      <c r="C36" s="92"/>
      <c r="D36" s="92"/>
      <c r="E36" s="92"/>
      <c r="F36" s="93"/>
      <c r="G36" s="60"/>
      <c r="H36" s="60"/>
      <c r="I36" s="52" t="str">
        <f>IF(COUNTIF(I37:I40,"SI")=4,"SI","NO")</f>
        <v>SI</v>
      </c>
    </row>
    <row r="37" spans="1:9" s="2" customFormat="1" ht="13.5" customHeight="1">
      <c r="A37" s="75" t="s">
        <v>255</v>
      </c>
      <c r="B37" s="74"/>
      <c r="C37" s="74"/>
      <c r="D37" s="74"/>
      <c r="E37" s="74"/>
      <c r="F37" s="74"/>
      <c r="G37" s="74"/>
      <c r="H37" s="97"/>
      <c r="I37" s="64" t="s">
        <v>262</v>
      </c>
    </row>
    <row r="38" spans="1:9" s="2" customFormat="1" ht="13.5" customHeight="1">
      <c r="A38" s="75" t="s">
        <v>256</v>
      </c>
      <c r="B38" s="74"/>
      <c r="C38" s="74"/>
      <c r="D38" s="74"/>
      <c r="E38" s="74"/>
      <c r="F38" s="74"/>
      <c r="G38" s="74"/>
      <c r="H38" s="97"/>
      <c r="I38" s="64" t="s">
        <v>262</v>
      </c>
    </row>
    <row r="39" spans="1:9" s="2" customFormat="1" ht="13.5" customHeight="1">
      <c r="A39" s="75" t="s">
        <v>257</v>
      </c>
      <c r="B39" s="74"/>
      <c r="C39" s="74"/>
      <c r="D39" s="74"/>
      <c r="E39" s="74"/>
      <c r="F39" s="74"/>
      <c r="G39" s="74"/>
      <c r="H39" s="97"/>
      <c r="I39" s="64" t="s">
        <v>262</v>
      </c>
    </row>
    <row r="40" spans="1:9" s="2" customFormat="1" ht="13.5" customHeight="1">
      <c r="A40" s="75" t="s">
        <v>258</v>
      </c>
      <c r="B40" s="74"/>
      <c r="C40" s="74"/>
      <c r="D40" s="74"/>
      <c r="E40" s="74"/>
      <c r="F40" s="74"/>
      <c r="G40" s="74"/>
      <c r="H40" s="97"/>
      <c r="I40" s="64" t="s">
        <v>262</v>
      </c>
    </row>
    <row r="41" spans="1:9" s="3" customFormat="1" ht="21" customHeight="1">
      <c r="A41" s="91" t="s">
        <v>9</v>
      </c>
      <c r="B41" s="92"/>
      <c r="C41" s="92"/>
      <c r="D41" s="92"/>
      <c r="E41" s="92"/>
      <c r="F41" s="93"/>
      <c r="G41" s="66"/>
      <c r="H41" s="60"/>
      <c r="I41" s="52" t="str">
        <f>IF(COUNTIF(I42:I44,"SI")=3,"SI","NO")</f>
        <v>SI</v>
      </c>
    </row>
    <row r="42" spans="1:9" s="2" customFormat="1" ht="13.5" customHeight="1">
      <c r="A42" s="75" t="s">
        <v>259</v>
      </c>
      <c r="B42" s="74"/>
      <c r="C42" s="74"/>
      <c r="D42" s="74"/>
      <c r="E42" s="74"/>
      <c r="F42" s="74"/>
      <c r="G42" s="74"/>
      <c r="H42" s="97"/>
      <c r="I42" s="64" t="s">
        <v>262</v>
      </c>
    </row>
    <row r="43" spans="1:9" s="2" customFormat="1" ht="13.5" customHeight="1">
      <c r="A43" s="75" t="s">
        <v>260</v>
      </c>
      <c r="B43" s="74"/>
      <c r="C43" s="74"/>
      <c r="D43" s="74"/>
      <c r="E43" s="74"/>
      <c r="F43" s="74"/>
      <c r="G43" s="74"/>
      <c r="H43" s="97"/>
      <c r="I43" s="64" t="s">
        <v>262</v>
      </c>
    </row>
    <row r="44" spans="1:9" s="2" customFormat="1" ht="13.5" customHeight="1">
      <c r="A44" s="75" t="s">
        <v>261</v>
      </c>
      <c r="B44" s="74"/>
      <c r="C44" s="74"/>
      <c r="D44" s="74"/>
      <c r="E44" s="74"/>
      <c r="F44" s="74"/>
      <c r="G44" s="74"/>
      <c r="H44" s="97"/>
      <c r="I44" s="64" t="s">
        <v>262</v>
      </c>
    </row>
    <row r="45" spans="1:9" s="3" customFormat="1" ht="21" customHeight="1">
      <c r="A45" s="91" t="s">
        <v>254</v>
      </c>
      <c r="B45" s="92"/>
      <c r="C45" s="92"/>
      <c r="D45" s="92"/>
      <c r="E45" s="92"/>
      <c r="F45" s="93"/>
      <c r="G45" s="66"/>
      <c r="H45" s="62"/>
      <c r="I45" s="52" t="str">
        <f>IF(COUNTIF(I46:I48,"SI")=3,"SI","NO")</f>
        <v>SI</v>
      </c>
    </row>
    <row r="46" spans="1:9" s="2" customFormat="1" ht="13.5" customHeight="1">
      <c r="A46" s="75" t="s">
        <v>259</v>
      </c>
      <c r="B46" s="74"/>
      <c r="C46" s="74"/>
      <c r="D46" s="74"/>
      <c r="E46" s="74"/>
      <c r="F46" s="74"/>
      <c r="G46" s="74"/>
      <c r="H46" s="97"/>
      <c r="I46" s="64" t="s">
        <v>262</v>
      </c>
    </row>
    <row r="47" spans="1:9" s="2" customFormat="1" ht="13.5" customHeight="1">
      <c r="A47" s="75" t="s">
        <v>260</v>
      </c>
      <c r="B47" s="74"/>
      <c r="C47" s="74"/>
      <c r="D47" s="74"/>
      <c r="E47" s="74"/>
      <c r="F47" s="74"/>
      <c r="G47" s="74"/>
      <c r="H47" s="97"/>
      <c r="I47" s="64" t="s">
        <v>262</v>
      </c>
    </row>
    <row r="48" spans="1:9" s="2" customFormat="1" ht="13.5" customHeight="1">
      <c r="A48" s="75" t="s">
        <v>261</v>
      </c>
      <c r="B48" s="74"/>
      <c r="C48" s="74"/>
      <c r="D48" s="74"/>
      <c r="E48" s="74"/>
      <c r="F48" s="74"/>
      <c r="G48" s="74"/>
      <c r="H48" s="97"/>
      <c r="I48" s="64" t="s">
        <v>262</v>
      </c>
    </row>
    <row r="49" spans="1:9" s="3" customFormat="1" ht="21" customHeight="1">
      <c r="A49" s="91" t="s">
        <v>287</v>
      </c>
      <c r="B49" s="92"/>
      <c r="C49" s="92"/>
      <c r="D49" s="92"/>
      <c r="E49" s="92"/>
      <c r="F49" s="92"/>
      <c r="G49" s="92"/>
      <c r="H49" s="93"/>
      <c r="I49" s="64" t="s">
        <v>262</v>
      </c>
    </row>
    <row r="50" spans="1:9" s="3" customFormat="1" ht="24.75" customHeight="1">
      <c r="A50" s="104" t="s">
        <v>7</v>
      </c>
      <c r="B50" s="105"/>
      <c r="C50" s="105"/>
      <c r="D50" s="105"/>
      <c r="E50" s="105"/>
      <c r="F50" s="105"/>
      <c r="G50" s="105"/>
      <c r="H50" s="105"/>
      <c r="I50" s="106"/>
    </row>
    <row r="51" spans="1:9" s="3" customFormat="1" ht="24.75" customHeight="1">
      <c r="A51" s="104" t="s">
        <v>8</v>
      </c>
      <c r="B51" s="107"/>
      <c r="C51" s="107"/>
      <c r="D51" s="107"/>
      <c r="E51" s="107"/>
      <c r="F51" s="107"/>
      <c r="G51" s="107"/>
      <c r="H51" s="107"/>
      <c r="I51" s="201"/>
    </row>
    <row r="52" spans="1:9" s="3" customFormat="1" ht="21" customHeight="1">
      <c r="A52" s="94" t="s">
        <v>0</v>
      </c>
      <c r="B52" s="95"/>
      <c r="C52" s="95"/>
      <c r="D52" s="95"/>
      <c r="E52" s="95"/>
      <c r="F52" s="95"/>
      <c r="G52" s="95"/>
      <c r="H52" s="96"/>
      <c r="I52" s="64" t="s">
        <v>262</v>
      </c>
    </row>
    <row r="53" spans="1:9" s="3" customFormat="1" ht="21" customHeight="1">
      <c r="A53" s="94" t="s">
        <v>292</v>
      </c>
      <c r="B53" s="95"/>
      <c r="C53" s="95"/>
      <c r="D53" s="95"/>
      <c r="E53" s="95"/>
      <c r="F53" s="95"/>
      <c r="G53" s="95"/>
      <c r="H53" s="96"/>
      <c r="I53" s="52" t="str">
        <f>IF(COUNTIF(I54:I58,"SI")=5,"SI","NO")</f>
        <v>SI</v>
      </c>
    </row>
    <row r="54" spans="1:9" s="3" customFormat="1" ht="13.5" customHeight="1">
      <c r="A54" s="94" t="s">
        <v>290</v>
      </c>
      <c r="B54" s="95"/>
      <c r="C54" s="95"/>
      <c r="D54" s="95"/>
      <c r="E54" s="95"/>
      <c r="F54" s="96"/>
      <c r="G54" s="66"/>
      <c r="H54" s="63"/>
      <c r="I54" s="64" t="s">
        <v>262</v>
      </c>
    </row>
    <row r="55" spans="1:11" s="3" customFormat="1" ht="13.5" customHeight="1">
      <c r="A55" s="94" t="s">
        <v>289</v>
      </c>
      <c r="B55" s="95"/>
      <c r="C55" s="95"/>
      <c r="D55" s="95"/>
      <c r="E55" s="95"/>
      <c r="F55" s="96"/>
      <c r="G55" s="66"/>
      <c r="H55" s="70"/>
      <c r="I55" s="64" t="s">
        <v>262</v>
      </c>
      <c r="K55" s="26"/>
    </row>
    <row r="56" spans="1:11" s="3" customFormat="1" ht="13.5" customHeight="1">
      <c r="A56" s="94" t="s">
        <v>293</v>
      </c>
      <c r="B56" s="95"/>
      <c r="C56" s="95"/>
      <c r="D56" s="95"/>
      <c r="E56" s="95"/>
      <c r="F56" s="96"/>
      <c r="G56" s="61"/>
      <c r="H56" s="70"/>
      <c r="I56" s="64" t="s">
        <v>262</v>
      </c>
      <c r="K56" s="26"/>
    </row>
    <row r="57" spans="1:11" s="7" customFormat="1" ht="13.5" customHeight="1">
      <c r="A57" s="94" t="s">
        <v>291</v>
      </c>
      <c r="B57" s="95"/>
      <c r="C57" s="95"/>
      <c r="D57" s="95"/>
      <c r="E57" s="95"/>
      <c r="F57" s="96"/>
      <c r="G57" s="61"/>
      <c r="H57" s="63"/>
      <c r="I57" s="64" t="s">
        <v>262</v>
      </c>
      <c r="K57" s="27"/>
    </row>
    <row r="58" spans="1:11" s="7" customFormat="1" ht="13.5" customHeight="1">
      <c r="A58" s="94" t="s">
        <v>294</v>
      </c>
      <c r="B58" s="95"/>
      <c r="C58" s="95"/>
      <c r="D58" s="95"/>
      <c r="E58" s="95"/>
      <c r="F58" s="96"/>
      <c r="G58" s="61"/>
      <c r="H58" s="70"/>
      <c r="I58" s="64" t="s">
        <v>262</v>
      </c>
      <c r="K58" s="27"/>
    </row>
    <row r="59" spans="1:11" s="3" customFormat="1" ht="21" customHeight="1">
      <c r="A59" s="94" t="s">
        <v>1</v>
      </c>
      <c r="B59" s="95"/>
      <c r="C59" s="95"/>
      <c r="D59" s="95"/>
      <c r="E59" s="95"/>
      <c r="F59" s="96"/>
      <c r="G59" s="71"/>
      <c r="H59" s="72"/>
      <c r="I59" s="64" t="s">
        <v>262</v>
      </c>
      <c r="K59" s="26"/>
    </row>
    <row r="60" spans="1:11" s="3" customFormat="1" ht="24.75" customHeight="1">
      <c r="A60" s="104" t="s">
        <v>283</v>
      </c>
      <c r="B60" s="105"/>
      <c r="C60" s="105"/>
      <c r="D60" s="105"/>
      <c r="E60" s="105"/>
      <c r="F60" s="105"/>
      <c r="G60" s="105"/>
      <c r="H60" s="105"/>
      <c r="I60" s="106"/>
      <c r="K60" s="26"/>
    </row>
    <row r="61" spans="1:11" s="3" customFormat="1" ht="21" customHeight="1">
      <c r="A61" s="94" t="s">
        <v>284</v>
      </c>
      <c r="B61" s="95"/>
      <c r="C61" s="95"/>
      <c r="D61" s="95"/>
      <c r="E61" s="95"/>
      <c r="F61" s="95"/>
      <c r="G61" s="95"/>
      <c r="H61" s="96"/>
      <c r="I61" s="64" t="s">
        <v>262</v>
      </c>
      <c r="K61" s="26"/>
    </row>
    <row r="62" spans="1:11" s="3" customFormat="1" ht="21" customHeight="1">
      <c r="A62" s="53" t="s">
        <v>3</v>
      </c>
      <c r="B62" s="24"/>
      <c r="C62" s="24"/>
      <c r="D62" s="24"/>
      <c r="E62" s="24"/>
      <c r="F62" s="25"/>
      <c r="G62" s="67"/>
      <c r="H62" s="63"/>
      <c r="I62" s="64" t="s">
        <v>262</v>
      </c>
      <c r="K62" s="26"/>
    </row>
    <row r="63" spans="1:11" s="3" customFormat="1" ht="18.75" customHeight="1">
      <c r="A63" s="53" t="s">
        <v>231</v>
      </c>
      <c r="B63" s="24"/>
      <c r="C63" s="24"/>
      <c r="D63" s="24"/>
      <c r="E63" s="24"/>
      <c r="F63" s="25"/>
      <c r="G63" s="66"/>
      <c r="H63" s="63"/>
      <c r="I63" s="64" t="s">
        <v>262</v>
      </c>
      <c r="K63" s="26"/>
    </row>
    <row r="64" spans="1:11" s="3" customFormat="1" ht="24.75" customHeight="1">
      <c r="A64" s="104" t="s">
        <v>266</v>
      </c>
      <c r="B64" s="105"/>
      <c r="C64" s="105"/>
      <c r="D64" s="105"/>
      <c r="E64" s="105"/>
      <c r="F64" s="105"/>
      <c r="G64" s="105"/>
      <c r="H64" s="105"/>
      <c r="I64" s="106"/>
      <c r="K64" s="26"/>
    </row>
    <row r="65" spans="1:11" s="3" customFormat="1" ht="21" customHeight="1">
      <c r="A65" s="94" t="s">
        <v>267</v>
      </c>
      <c r="B65" s="107"/>
      <c r="C65" s="107"/>
      <c r="D65" s="107"/>
      <c r="E65" s="107"/>
      <c r="F65" s="107"/>
      <c r="G65" s="107"/>
      <c r="H65" s="108"/>
      <c r="I65" s="64" t="s">
        <v>262</v>
      </c>
      <c r="K65" s="26"/>
    </row>
    <row r="66" spans="1:11" s="3" customFormat="1" ht="21" customHeight="1">
      <c r="A66" s="94" t="s">
        <v>268</v>
      </c>
      <c r="B66" s="95"/>
      <c r="C66" s="95"/>
      <c r="D66" s="95"/>
      <c r="E66" s="28" t="s">
        <v>280</v>
      </c>
      <c r="F66" s="31">
        <f>E21</f>
        <v>0</v>
      </c>
      <c r="G66" s="28"/>
      <c r="H66" s="29"/>
      <c r="I66" s="64" t="s">
        <v>262</v>
      </c>
      <c r="K66" s="26"/>
    </row>
    <row r="67" spans="1:11" s="3" customFormat="1" ht="21" customHeight="1" thickBot="1">
      <c r="A67" s="126" t="s">
        <v>269</v>
      </c>
      <c r="B67" s="127"/>
      <c r="C67" s="127"/>
      <c r="D67" s="127"/>
      <c r="E67" s="54" t="s">
        <v>280</v>
      </c>
      <c r="F67" s="55">
        <f>E27</f>
        <v>0</v>
      </c>
      <c r="G67" s="54"/>
      <c r="H67" s="56"/>
      <c r="I67" s="65" t="s">
        <v>262</v>
      </c>
      <c r="K67" s="26"/>
    </row>
    <row r="68" spans="1:11" s="3" customFormat="1" ht="15.75" customHeight="1" thickBot="1">
      <c r="A68" s="5"/>
      <c r="B68" s="5"/>
      <c r="C68" s="5"/>
      <c r="D68" s="5"/>
      <c r="E68" s="5"/>
      <c r="F68" s="5"/>
      <c r="G68" s="14"/>
      <c r="H68" s="14"/>
      <c r="I68" s="4"/>
      <c r="K68" s="26"/>
    </row>
    <row r="69" spans="1:11" s="6" customFormat="1" ht="97.5" customHeight="1">
      <c r="A69" s="120" t="s">
        <v>276</v>
      </c>
      <c r="B69" s="121"/>
      <c r="C69" s="121"/>
      <c r="D69" s="122" t="s">
        <v>279</v>
      </c>
      <c r="E69" s="123"/>
      <c r="F69" s="124"/>
      <c r="G69" s="121" t="s">
        <v>282</v>
      </c>
      <c r="H69" s="121"/>
      <c r="I69" s="125"/>
      <c r="K69" s="33"/>
    </row>
    <row r="70" spans="1:11" s="6" customFormat="1" ht="15">
      <c r="A70" s="206" t="s">
        <v>274</v>
      </c>
      <c r="B70" s="207"/>
      <c r="C70" s="32"/>
      <c r="D70" s="208" t="s">
        <v>274</v>
      </c>
      <c r="E70" s="208"/>
      <c r="F70" s="35"/>
      <c r="G70" s="89" t="s">
        <v>275</v>
      </c>
      <c r="H70" s="90"/>
      <c r="I70" s="57">
        <f ca="1">TODAY()</f>
        <v>42908</v>
      </c>
      <c r="K70" s="33"/>
    </row>
    <row r="71" spans="1:11" s="6" customFormat="1" ht="100.5" customHeight="1">
      <c r="A71" s="204"/>
      <c r="B71" s="205"/>
      <c r="C71" s="205"/>
      <c r="D71" s="210"/>
      <c r="E71" s="211"/>
      <c r="F71" s="212"/>
      <c r="G71" s="86"/>
      <c r="H71" s="87"/>
      <c r="I71" s="88"/>
      <c r="K71" s="33"/>
    </row>
    <row r="72" spans="1:11" s="4" customFormat="1" ht="15" customHeight="1" thickBot="1">
      <c r="A72" s="202" t="s">
        <v>273</v>
      </c>
      <c r="B72" s="203"/>
      <c r="C72" s="203"/>
      <c r="D72" s="203" t="s">
        <v>273</v>
      </c>
      <c r="E72" s="203"/>
      <c r="F72" s="209"/>
      <c r="G72" s="98" t="s">
        <v>273</v>
      </c>
      <c r="H72" s="99"/>
      <c r="I72" s="100"/>
      <c r="K72" s="36"/>
    </row>
    <row r="73" s="34" customFormat="1" ht="15">
      <c r="K73" s="33"/>
    </row>
    <row r="74" s="34" customFormat="1" ht="15">
      <c r="K74" s="33"/>
    </row>
    <row r="75" spans="1:11" ht="15">
      <c r="A75" s="34"/>
      <c r="B75" s="34"/>
      <c r="K75" s="26"/>
    </row>
    <row r="76" spans="2:11" ht="15">
      <c r="B76" s="34"/>
      <c r="K76" s="8"/>
    </row>
    <row r="77" spans="2:11" ht="15">
      <c r="B77" s="34"/>
      <c r="K77" s="2"/>
    </row>
    <row r="78" spans="1:11" ht="15">
      <c r="A78" s="34"/>
      <c r="B78" s="34"/>
      <c r="K78" s="2"/>
    </row>
    <row r="79" spans="2:11" ht="15">
      <c r="B79" s="10"/>
      <c r="K79" s="2"/>
    </row>
    <row r="80" spans="1:11" ht="15">
      <c r="A80" s="34"/>
      <c r="B80" s="34"/>
      <c r="K80" s="9"/>
    </row>
    <row r="91" ht="15.75">
      <c r="A91" s="73" t="s">
        <v>288</v>
      </c>
    </row>
    <row r="92" ht="15.75">
      <c r="A92" s="73" t="s">
        <v>288</v>
      </c>
    </row>
    <row r="93" ht="15.75">
      <c r="A93" s="73" t="s">
        <v>288</v>
      </c>
    </row>
    <row r="94" ht="15.75">
      <c r="A94" s="73" t="s">
        <v>288</v>
      </c>
    </row>
    <row r="95" ht="15.75">
      <c r="A95" s="73" t="s">
        <v>288</v>
      </c>
    </row>
    <row r="96" ht="15.75">
      <c r="A96" s="73" t="s">
        <v>288</v>
      </c>
    </row>
    <row r="97" ht="15.75">
      <c r="A97" s="73" t="s">
        <v>288</v>
      </c>
    </row>
    <row r="98" ht="15.75">
      <c r="A98" s="73" t="s">
        <v>288</v>
      </c>
    </row>
    <row r="99" ht="15.75">
      <c r="A99" s="73" t="s">
        <v>288</v>
      </c>
    </row>
    <row r="100" ht="15.75">
      <c r="A100" s="73" t="s">
        <v>288</v>
      </c>
    </row>
    <row r="499" s="38" customFormat="1" ht="15"/>
    <row r="500" s="39" customFormat="1" ht="15"/>
    <row r="501" spans="1:30" s="39" customFormat="1" ht="15">
      <c r="A501" s="40" t="s">
        <v>214</v>
      </c>
      <c r="B501" s="40" t="s">
        <v>224</v>
      </c>
      <c r="C501" s="41" t="s">
        <v>21</v>
      </c>
      <c r="D501" s="41" t="str">
        <f>HLOOKUP(E8,E$501:V$521,1,0)</f>
        <v>CAPITAL</v>
      </c>
      <c r="E501" s="42" t="s">
        <v>22</v>
      </c>
      <c r="F501" s="42" t="s">
        <v>28</v>
      </c>
      <c r="G501" s="42" t="s">
        <v>32</v>
      </c>
      <c r="H501" s="42" t="s">
        <v>12</v>
      </c>
      <c r="I501" s="42" t="s">
        <v>55</v>
      </c>
      <c r="J501" s="42" t="s">
        <v>65</v>
      </c>
      <c r="K501" s="42" t="s">
        <v>69</v>
      </c>
      <c r="L501" s="42" t="s">
        <v>79</v>
      </c>
      <c r="M501" s="42" t="s">
        <v>97</v>
      </c>
      <c r="N501" s="42" t="s">
        <v>109</v>
      </c>
      <c r="O501" s="42" t="s">
        <v>221</v>
      </c>
      <c r="P501" s="42" t="s">
        <v>124</v>
      </c>
      <c r="Q501" s="42" t="s">
        <v>132</v>
      </c>
      <c r="R501" s="42" t="s">
        <v>53</v>
      </c>
      <c r="S501" s="42" t="s">
        <v>148</v>
      </c>
      <c r="T501" s="42" t="s">
        <v>164</v>
      </c>
      <c r="U501" s="42" t="s">
        <v>168</v>
      </c>
      <c r="V501" s="42" t="s">
        <v>174</v>
      </c>
      <c r="Z501" s="40" t="s">
        <v>214</v>
      </c>
      <c r="AA501" s="41" t="s">
        <v>217</v>
      </c>
      <c r="AC501" s="40" t="s">
        <v>253</v>
      </c>
      <c r="AD501" s="40" t="s">
        <v>278</v>
      </c>
    </row>
    <row r="502" spans="1:30" s="39" customFormat="1" ht="15">
      <c r="A502" s="43">
        <v>1</v>
      </c>
      <c r="B502" s="44" t="s">
        <v>22</v>
      </c>
      <c r="C502" s="44" t="s">
        <v>22</v>
      </c>
      <c r="D502" s="45" t="str">
        <f>HLOOKUP(E8,E$501:V$521,2,0)</f>
        <v>1° SECCION</v>
      </c>
      <c r="E502" s="46" t="s">
        <v>23</v>
      </c>
      <c r="F502" s="46" t="s">
        <v>29</v>
      </c>
      <c r="G502" s="46" t="s">
        <v>188</v>
      </c>
      <c r="H502" s="46" t="s">
        <v>36</v>
      </c>
      <c r="I502" s="46" t="s">
        <v>56</v>
      </c>
      <c r="J502" s="46" t="s">
        <v>66</v>
      </c>
      <c r="K502" s="46" t="s">
        <v>70</v>
      </c>
      <c r="L502" s="46" t="s">
        <v>80</v>
      </c>
      <c r="M502" s="46" t="s">
        <v>98</v>
      </c>
      <c r="N502" s="46" t="s">
        <v>110</v>
      </c>
      <c r="O502" s="46" t="s">
        <v>121</v>
      </c>
      <c r="P502" s="46" t="s">
        <v>125</v>
      </c>
      <c r="Q502" s="46" t="s">
        <v>133</v>
      </c>
      <c r="R502" s="46" t="s">
        <v>137</v>
      </c>
      <c r="S502" s="46" t="s">
        <v>203</v>
      </c>
      <c r="T502" s="46" t="s">
        <v>165</v>
      </c>
      <c r="U502" s="46" t="s">
        <v>169</v>
      </c>
      <c r="V502" s="46" t="s">
        <v>205</v>
      </c>
      <c r="Z502" s="43">
        <v>1</v>
      </c>
      <c r="AA502" s="45" t="s">
        <v>218</v>
      </c>
      <c r="AC502" s="45" t="s">
        <v>232</v>
      </c>
      <c r="AD502" s="45" t="s">
        <v>262</v>
      </c>
    </row>
    <row r="503" spans="1:30" s="39" customFormat="1" ht="15">
      <c r="A503" s="43">
        <v>2</v>
      </c>
      <c r="B503" s="44" t="s">
        <v>32</v>
      </c>
      <c r="C503" s="44" t="s">
        <v>32</v>
      </c>
      <c r="D503" s="45" t="str">
        <f>HLOOKUP(E8,E$501:V$521,3,0)</f>
        <v>2° SECCION</v>
      </c>
      <c r="E503" s="46" t="s">
        <v>24</v>
      </c>
      <c r="F503" s="46" t="s">
        <v>188</v>
      </c>
      <c r="G503" s="46" t="s">
        <v>33</v>
      </c>
      <c r="H503" s="46" t="s">
        <v>37</v>
      </c>
      <c r="I503" s="46" t="s">
        <v>57</v>
      </c>
      <c r="J503" s="46" t="s">
        <v>192</v>
      </c>
      <c r="K503" s="46" t="s">
        <v>193</v>
      </c>
      <c r="L503" s="46" t="s">
        <v>81</v>
      </c>
      <c r="M503" s="46" t="s">
        <v>99</v>
      </c>
      <c r="N503" s="46" t="s">
        <v>188</v>
      </c>
      <c r="O503" s="46" t="s">
        <v>188</v>
      </c>
      <c r="P503" s="46" t="s">
        <v>188</v>
      </c>
      <c r="Q503" s="46" t="s">
        <v>134</v>
      </c>
      <c r="R503" s="46" t="s">
        <v>57</v>
      </c>
      <c r="S503" s="46" t="s">
        <v>149</v>
      </c>
      <c r="T503" s="46" t="s">
        <v>188</v>
      </c>
      <c r="U503" s="46" t="s">
        <v>188</v>
      </c>
      <c r="V503" s="46" t="s">
        <v>188</v>
      </c>
      <c r="Z503" s="43">
        <v>2</v>
      </c>
      <c r="AA503" s="45" t="s">
        <v>219</v>
      </c>
      <c r="AC503" s="45" t="s">
        <v>233</v>
      </c>
      <c r="AD503" s="45" t="s">
        <v>277</v>
      </c>
    </row>
    <row r="504" spans="1:29" s="39" customFormat="1" ht="15">
      <c r="A504" s="43">
        <v>3</v>
      </c>
      <c r="B504" s="44" t="s">
        <v>12</v>
      </c>
      <c r="C504" s="44" t="s">
        <v>12</v>
      </c>
      <c r="D504" s="45" t="str">
        <f>HLOOKUP(E8,E$501:V$521,4,0)</f>
        <v>3° SECCION</v>
      </c>
      <c r="E504" s="46" t="s">
        <v>25</v>
      </c>
      <c r="F504" s="46" t="s">
        <v>31</v>
      </c>
      <c r="G504" s="46" t="s">
        <v>34</v>
      </c>
      <c r="H504" s="46" t="s">
        <v>38</v>
      </c>
      <c r="I504" s="46" t="s">
        <v>188</v>
      </c>
      <c r="J504" s="46" t="s">
        <v>191</v>
      </c>
      <c r="K504" s="46" t="s">
        <v>188</v>
      </c>
      <c r="L504" s="46" t="s">
        <v>194</v>
      </c>
      <c r="M504" s="46" t="s">
        <v>100</v>
      </c>
      <c r="N504" s="46" t="s">
        <v>111</v>
      </c>
      <c r="O504" s="46" t="s">
        <v>122</v>
      </c>
      <c r="P504" s="46" t="s">
        <v>126</v>
      </c>
      <c r="Q504" s="46" t="s">
        <v>135</v>
      </c>
      <c r="R504" s="46" t="s">
        <v>138</v>
      </c>
      <c r="S504" s="46" t="s">
        <v>188</v>
      </c>
      <c r="T504" s="46" t="s">
        <v>166</v>
      </c>
      <c r="U504" s="46" t="s">
        <v>170</v>
      </c>
      <c r="V504" s="46" t="s">
        <v>175</v>
      </c>
      <c r="Z504" s="43">
        <v>3</v>
      </c>
      <c r="AA504" s="45" t="s">
        <v>220</v>
      </c>
      <c r="AC504" s="45" t="s">
        <v>234</v>
      </c>
    </row>
    <row r="505" spans="1:29" s="39" customFormat="1" ht="15">
      <c r="A505" s="43">
        <v>4</v>
      </c>
      <c r="B505" s="44" t="s">
        <v>69</v>
      </c>
      <c r="C505" s="44" t="s">
        <v>69</v>
      </c>
      <c r="D505" s="45" t="str">
        <f>HLOOKUP(E8,E$501:V$521,5,0)</f>
        <v>4° SECCION</v>
      </c>
      <c r="E505" s="46" t="s">
        <v>26</v>
      </c>
      <c r="F505" s="46" t="s">
        <v>264</v>
      </c>
      <c r="G505" s="46" t="s">
        <v>35</v>
      </c>
      <c r="H505" s="46" t="s">
        <v>39</v>
      </c>
      <c r="I505" s="46" t="s">
        <v>58</v>
      </c>
      <c r="J505" s="46" t="s">
        <v>67</v>
      </c>
      <c r="K505" s="46" t="s">
        <v>71</v>
      </c>
      <c r="L505" s="46" t="s">
        <v>82</v>
      </c>
      <c r="M505" s="46" t="s">
        <v>188</v>
      </c>
      <c r="N505" s="46" t="s">
        <v>112</v>
      </c>
      <c r="O505" s="46" t="s">
        <v>123</v>
      </c>
      <c r="P505" s="46" t="s">
        <v>127</v>
      </c>
      <c r="Q505" s="46" t="s">
        <v>136</v>
      </c>
      <c r="R505" s="46" t="s">
        <v>139</v>
      </c>
      <c r="S505" s="46" t="s">
        <v>150</v>
      </c>
      <c r="T505" s="46" t="s">
        <v>167</v>
      </c>
      <c r="U505" s="46" t="s">
        <v>176</v>
      </c>
      <c r="V505" s="46" t="s">
        <v>177</v>
      </c>
      <c r="AC505" s="45" t="s">
        <v>235</v>
      </c>
    </row>
    <row r="506" spans="1:29" s="39" customFormat="1" ht="15">
      <c r="A506" s="43">
        <v>5</v>
      </c>
      <c r="B506" s="44" t="s">
        <v>53</v>
      </c>
      <c r="C506" s="44" t="s">
        <v>53</v>
      </c>
      <c r="D506" s="45" t="str">
        <f>HLOOKUP(E8,E$501:V$521,6,0)</f>
        <v>5° SECCIÓN</v>
      </c>
      <c r="E506" s="46" t="s">
        <v>207</v>
      </c>
      <c r="F506" s="46" t="s">
        <v>264</v>
      </c>
      <c r="G506" s="46" t="s">
        <v>189</v>
      </c>
      <c r="H506" s="46" t="s">
        <v>40</v>
      </c>
      <c r="I506" s="46" t="s">
        <v>59</v>
      </c>
      <c r="J506" s="46" t="s">
        <v>54</v>
      </c>
      <c r="K506" s="46" t="s">
        <v>72</v>
      </c>
      <c r="L506" s="46" t="s">
        <v>84</v>
      </c>
      <c r="M506" s="46" t="s">
        <v>101</v>
      </c>
      <c r="N506" s="46" t="s">
        <v>113</v>
      </c>
      <c r="O506" s="46" t="s">
        <v>264</v>
      </c>
      <c r="P506" s="46" t="s">
        <v>128</v>
      </c>
      <c r="Q506" s="46" t="s">
        <v>200</v>
      </c>
      <c r="R506" s="46" t="s">
        <v>140</v>
      </c>
      <c r="S506" s="46" t="s">
        <v>151</v>
      </c>
      <c r="T506" s="46" t="s">
        <v>68</v>
      </c>
      <c r="U506" s="46" t="s">
        <v>178</v>
      </c>
      <c r="V506" s="46" t="s">
        <v>179</v>
      </c>
      <c r="AC506" s="45" t="s">
        <v>236</v>
      </c>
    </row>
    <row r="507" spans="1:29" s="39" customFormat="1" ht="15">
      <c r="A507" s="43">
        <v>6</v>
      </c>
      <c r="B507" s="44" t="s">
        <v>148</v>
      </c>
      <c r="C507" s="44" t="s">
        <v>148</v>
      </c>
      <c r="D507" s="45" t="str">
        <f>HLOOKUP(E8,E$501:V$521,7,0)</f>
        <v>6° SECCIÓN</v>
      </c>
      <c r="E507" s="46" t="s">
        <v>208</v>
      </c>
      <c r="F507" s="46" t="s">
        <v>264</v>
      </c>
      <c r="G507" s="46" t="s">
        <v>264</v>
      </c>
      <c r="H507" s="46" t="s">
        <v>41</v>
      </c>
      <c r="I507" s="46" t="s">
        <v>60</v>
      </c>
      <c r="J507" s="46" t="s">
        <v>264</v>
      </c>
      <c r="K507" s="46" t="s">
        <v>27</v>
      </c>
      <c r="L507" s="46" t="s">
        <v>85</v>
      </c>
      <c r="M507" s="46" t="s">
        <v>197</v>
      </c>
      <c r="N507" s="46" t="s">
        <v>206</v>
      </c>
      <c r="O507" s="46" t="s">
        <v>264</v>
      </c>
      <c r="P507" s="46" t="s">
        <v>129</v>
      </c>
      <c r="Q507" s="46" t="s">
        <v>264</v>
      </c>
      <c r="R507" s="46" t="s">
        <v>188</v>
      </c>
      <c r="S507" s="46" t="s">
        <v>152</v>
      </c>
      <c r="T507" s="46" t="s">
        <v>264</v>
      </c>
      <c r="U507" s="46" t="s">
        <v>45</v>
      </c>
      <c r="V507" s="46" t="s">
        <v>180</v>
      </c>
      <c r="AC507" s="45" t="s">
        <v>237</v>
      </c>
    </row>
    <row r="508" spans="1:29" s="39" customFormat="1" ht="15">
      <c r="A508" s="43">
        <v>7</v>
      </c>
      <c r="B508" s="44" t="s">
        <v>78</v>
      </c>
      <c r="C508" s="44" t="s">
        <v>69</v>
      </c>
      <c r="D508" s="45" t="str">
        <f>HLOOKUP(E8,E$501:V$521,8,0)</f>
        <v>7° SECCIÓN</v>
      </c>
      <c r="E508" s="46" t="s">
        <v>187</v>
      </c>
      <c r="F508" s="46" t="s">
        <v>264</v>
      </c>
      <c r="G508" s="46" t="s">
        <v>264</v>
      </c>
      <c r="H508" s="46" t="s">
        <v>190</v>
      </c>
      <c r="I508" s="46" t="s">
        <v>61</v>
      </c>
      <c r="J508" s="46" t="s">
        <v>264</v>
      </c>
      <c r="K508" s="46" t="s">
        <v>83</v>
      </c>
      <c r="L508" s="46" t="s">
        <v>86</v>
      </c>
      <c r="M508" s="46" t="s">
        <v>102</v>
      </c>
      <c r="N508" s="46" t="s">
        <v>114</v>
      </c>
      <c r="O508" s="46" t="s">
        <v>264</v>
      </c>
      <c r="P508" s="46" t="s">
        <v>30</v>
      </c>
      <c r="Q508" s="46" t="s">
        <v>264</v>
      </c>
      <c r="R508" s="46" t="s">
        <v>141</v>
      </c>
      <c r="S508" s="46" t="s">
        <v>153</v>
      </c>
      <c r="T508" s="46" t="s">
        <v>264</v>
      </c>
      <c r="U508" s="46" t="s">
        <v>171</v>
      </c>
      <c r="V508" s="46" t="s">
        <v>181</v>
      </c>
      <c r="AC508" s="45" t="s">
        <v>238</v>
      </c>
    </row>
    <row r="509" spans="1:29" s="39" customFormat="1" ht="15">
      <c r="A509" s="43">
        <v>9</v>
      </c>
      <c r="B509" s="44" t="s">
        <v>124</v>
      </c>
      <c r="C509" s="44" t="s">
        <v>124</v>
      </c>
      <c r="D509" s="45" t="str">
        <f>HLOOKUP(E8,E$501:V$521,9,0)</f>
        <v>8° SECCIÓN</v>
      </c>
      <c r="E509" s="46" t="s">
        <v>209</v>
      </c>
      <c r="F509" s="46" t="s">
        <v>264</v>
      </c>
      <c r="G509" s="46" t="s">
        <v>264</v>
      </c>
      <c r="H509" s="46" t="s">
        <v>42</v>
      </c>
      <c r="I509" s="46" t="s">
        <v>62</v>
      </c>
      <c r="J509" s="46" t="s">
        <v>264</v>
      </c>
      <c r="K509" s="46" t="s">
        <v>73</v>
      </c>
      <c r="L509" s="46" t="s">
        <v>87</v>
      </c>
      <c r="M509" s="46" t="s">
        <v>103</v>
      </c>
      <c r="N509" s="46" t="s">
        <v>115</v>
      </c>
      <c r="O509" s="46" t="s">
        <v>264</v>
      </c>
      <c r="P509" s="46" t="s">
        <v>198</v>
      </c>
      <c r="Q509" s="46" t="s">
        <v>264</v>
      </c>
      <c r="R509" s="46" t="s">
        <v>142</v>
      </c>
      <c r="S509" s="46" t="s">
        <v>154</v>
      </c>
      <c r="T509" s="46" t="s">
        <v>264</v>
      </c>
      <c r="U509" s="46" t="s">
        <v>129</v>
      </c>
      <c r="V509" s="46" t="s">
        <v>182</v>
      </c>
      <c r="AC509" s="45" t="s">
        <v>239</v>
      </c>
    </row>
    <row r="510" spans="1:29" s="39" customFormat="1" ht="15">
      <c r="A510" s="43">
        <v>10</v>
      </c>
      <c r="B510" s="44" t="s">
        <v>65</v>
      </c>
      <c r="C510" s="44" t="s">
        <v>65</v>
      </c>
      <c r="D510" s="45" t="str">
        <f>HLOOKUP(E8,E$501:V$521,10,0)</f>
        <v>9° SECCIÓN</v>
      </c>
      <c r="E510" s="46" t="s">
        <v>210</v>
      </c>
      <c r="F510" s="46" t="s">
        <v>264</v>
      </c>
      <c r="G510" s="46" t="s">
        <v>264</v>
      </c>
      <c r="H510" s="46" t="s">
        <v>43</v>
      </c>
      <c r="I510" s="46" t="s">
        <v>63</v>
      </c>
      <c r="J510" s="46" t="s">
        <v>264</v>
      </c>
      <c r="K510" s="46" t="s">
        <v>74</v>
      </c>
      <c r="L510" s="46" t="s">
        <v>88</v>
      </c>
      <c r="M510" s="46" t="s">
        <v>104</v>
      </c>
      <c r="N510" s="46" t="s">
        <v>116</v>
      </c>
      <c r="O510" s="46" t="s">
        <v>264</v>
      </c>
      <c r="P510" s="46" t="s">
        <v>61</v>
      </c>
      <c r="Q510" s="46" t="s">
        <v>264</v>
      </c>
      <c r="R510" s="46" t="s">
        <v>201</v>
      </c>
      <c r="S510" s="46" t="s">
        <v>155</v>
      </c>
      <c r="T510" s="46" t="s">
        <v>264</v>
      </c>
      <c r="U510" s="46" t="s">
        <v>204</v>
      </c>
      <c r="V510" s="46" t="s">
        <v>183</v>
      </c>
      <c r="AC510" s="45" t="s">
        <v>240</v>
      </c>
    </row>
    <row r="511" spans="1:29" s="39" customFormat="1" ht="15">
      <c r="A511" s="43">
        <v>11</v>
      </c>
      <c r="B511" s="44" t="s">
        <v>97</v>
      </c>
      <c r="C511" s="44" t="s">
        <v>97</v>
      </c>
      <c r="D511" s="45" t="str">
        <f>HLOOKUP(E8,E$501:V$521,11,0)</f>
        <v>10° SECCIÓN</v>
      </c>
      <c r="E511" s="46" t="s">
        <v>211</v>
      </c>
      <c r="F511" s="46" t="s">
        <v>264</v>
      </c>
      <c r="G511" s="46" t="s">
        <v>264</v>
      </c>
      <c r="H511" s="46" t="s">
        <v>44</v>
      </c>
      <c r="I511" s="46" t="s">
        <v>64</v>
      </c>
      <c r="J511" s="46" t="s">
        <v>264</v>
      </c>
      <c r="K511" s="46" t="s">
        <v>75</v>
      </c>
      <c r="L511" s="46" t="s">
        <v>195</v>
      </c>
      <c r="M511" s="46" t="s">
        <v>105</v>
      </c>
      <c r="N511" s="46" t="s">
        <v>117</v>
      </c>
      <c r="O511" s="46" t="s">
        <v>264</v>
      </c>
      <c r="P511" s="46" t="s">
        <v>62</v>
      </c>
      <c r="Q511" s="46" t="s">
        <v>264</v>
      </c>
      <c r="R511" s="46" t="s">
        <v>143</v>
      </c>
      <c r="S511" s="46" t="s">
        <v>156</v>
      </c>
      <c r="T511" s="46" t="s">
        <v>264</v>
      </c>
      <c r="U511" s="46" t="s">
        <v>172</v>
      </c>
      <c r="V511" s="46" t="s">
        <v>52</v>
      </c>
      <c r="AC511" s="45" t="s">
        <v>241</v>
      </c>
    </row>
    <row r="512" spans="1:29" s="39" customFormat="1" ht="15">
      <c r="A512" s="43">
        <v>12</v>
      </c>
      <c r="B512" s="44" t="s">
        <v>28</v>
      </c>
      <c r="C512" s="44" t="s">
        <v>28</v>
      </c>
      <c r="D512" s="45" t="str">
        <f>HLOOKUP(E8,E$501:V$521,12,0)</f>
        <v>11° SECCIÓN</v>
      </c>
      <c r="E512" s="46" t="s">
        <v>212</v>
      </c>
      <c r="F512" s="46" t="s">
        <v>264</v>
      </c>
      <c r="G512" s="46" t="s">
        <v>264</v>
      </c>
      <c r="H512" s="46" t="s">
        <v>45</v>
      </c>
      <c r="I512" s="46" t="s">
        <v>264</v>
      </c>
      <c r="J512" s="46" t="s">
        <v>264</v>
      </c>
      <c r="K512" s="46" t="s">
        <v>76</v>
      </c>
      <c r="L512" s="46" t="s">
        <v>89</v>
      </c>
      <c r="M512" s="46" t="s">
        <v>106</v>
      </c>
      <c r="N512" s="46" t="s">
        <v>118</v>
      </c>
      <c r="O512" s="46" t="s">
        <v>264</v>
      </c>
      <c r="P512" s="46" t="s">
        <v>130</v>
      </c>
      <c r="Q512" s="46" t="s">
        <v>264</v>
      </c>
      <c r="R512" s="46" t="s">
        <v>202</v>
      </c>
      <c r="S512" s="46" t="s">
        <v>157</v>
      </c>
      <c r="T512" s="46" t="s">
        <v>264</v>
      </c>
      <c r="U512" s="46" t="s">
        <v>120</v>
      </c>
      <c r="V512" s="46" t="s">
        <v>184</v>
      </c>
      <c r="AC512" s="45" t="s">
        <v>242</v>
      </c>
    </row>
    <row r="513" spans="1:29" s="39" customFormat="1" ht="15">
      <c r="A513" s="43">
        <v>13</v>
      </c>
      <c r="B513" s="44" t="s">
        <v>221</v>
      </c>
      <c r="C513" s="44" t="s">
        <v>221</v>
      </c>
      <c r="D513" s="45" t="str">
        <f>HLOOKUP(E8,E$501:V$521,13,0)</f>
        <v>12° SECCIÓN</v>
      </c>
      <c r="E513" s="46" t="s">
        <v>213</v>
      </c>
      <c r="F513" s="46" t="s">
        <v>264</v>
      </c>
      <c r="G513" s="46" t="s">
        <v>264</v>
      </c>
      <c r="H513" s="46" t="s">
        <v>46</v>
      </c>
      <c r="I513" s="46" t="s">
        <v>264</v>
      </c>
      <c r="J513" s="46" t="s">
        <v>264</v>
      </c>
      <c r="K513" s="46" t="s">
        <v>77</v>
      </c>
      <c r="L513" s="46" t="s">
        <v>90</v>
      </c>
      <c r="M513" s="46" t="s">
        <v>107</v>
      </c>
      <c r="N513" s="46" t="s">
        <v>119</v>
      </c>
      <c r="O513" s="46" t="s">
        <v>264</v>
      </c>
      <c r="P513" s="46" t="s">
        <v>199</v>
      </c>
      <c r="Q513" s="46" t="s">
        <v>264</v>
      </c>
      <c r="R513" s="46" t="s">
        <v>144</v>
      </c>
      <c r="S513" s="46" t="s">
        <v>158</v>
      </c>
      <c r="T513" s="46" t="s">
        <v>264</v>
      </c>
      <c r="U513" s="46" t="s">
        <v>173</v>
      </c>
      <c r="V513" s="46" t="s">
        <v>185</v>
      </c>
      <c r="AC513" s="45" t="s">
        <v>243</v>
      </c>
    </row>
    <row r="514" spans="1:29" s="39" customFormat="1" ht="15">
      <c r="A514" s="43">
        <v>14</v>
      </c>
      <c r="B514" s="44" t="s">
        <v>132</v>
      </c>
      <c r="C514" s="44" t="s">
        <v>132</v>
      </c>
      <c r="D514" s="45" t="str">
        <f>HLOOKUP(E8,E$501:V$521,14,0)</f>
        <v>FALTA EL DISTRITO</v>
      </c>
      <c r="E514" s="46" t="s">
        <v>264</v>
      </c>
      <c r="F514" s="46" t="s">
        <v>264</v>
      </c>
      <c r="G514" s="46" t="s">
        <v>264</v>
      </c>
      <c r="H514" s="46" t="s">
        <v>47</v>
      </c>
      <c r="I514" s="46" t="s">
        <v>264</v>
      </c>
      <c r="J514" s="46" t="s">
        <v>264</v>
      </c>
      <c r="K514" s="46" t="s">
        <v>78</v>
      </c>
      <c r="L514" s="46" t="s">
        <v>91</v>
      </c>
      <c r="M514" s="46" t="s">
        <v>108</v>
      </c>
      <c r="N514" s="46" t="s">
        <v>264</v>
      </c>
      <c r="O514" s="46" t="s">
        <v>264</v>
      </c>
      <c r="P514" s="46" t="s">
        <v>131</v>
      </c>
      <c r="Q514" s="46" t="s">
        <v>264</v>
      </c>
      <c r="R514" s="46" t="s">
        <v>145</v>
      </c>
      <c r="S514" s="46" t="s">
        <v>159</v>
      </c>
      <c r="T514" s="46" t="s">
        <v>264</v>
      </c>
      <c r="U514" s="46" t="s">
        <v>264</v>
      </c>
      <c r="V514" s="46" t="s">
        <v>186</v>
      </c>
      <c r="AC514" s="45" t="s">
        <v>244</v>
      </c>
    </row>
    <row r="515" spans="1:29" s="39" customFormat="1" ht="15">
      <c r="A515" s="43">
        <v>15</v>
      </c>
      <c r="B515" s="44" t="s">
        <v>168</v>
      </c>
      <c r="C515" s="44" t="s">
        <v>168</v>
      </c>
      <c r="D515" s="45" t="str">
        <f>HLOOKUP(E8,E$501:V$521,15,0)</f>
        <v>FALTA EL DISTRITO</v>
      </c>
      <c r="E515" s="46" t="s">
        <v>264</v>
      </c>
      <c r="F515" s="46" t="s">
        <v>264</v>
      </c>
      <c r="G515" s="46" t="s">
        <v>264</v>
      </c>
      <c r="H515" s="46" t="s">
        <v>48</v>
      </c>
      <c r="I515" s="46" t="s">
        <v>264</v>
      </c>
      <c r="J515" s="46" t="s">
        <v>264</v>
      </c>
      <c r="K515" s="46" t="s">
        <v>264</v>
      </c>
      <c r="L515" s="46" t="s">
        <v>92</v>
      </c>
      <c r="M515" s="46" t="s">
        <v>264</v>
      </c>
      <c r="N515" s="46" t="s">
        <v>264</v>
      </c>
      <c r="O515" s="46" t="s">
        <v>264</v>
      </c>
      <c r="P515" s="46" t="s">
        <v>264</v>
      </c>
      <c r="Q515" s="46" t="s">
        <v>264</v>
      </c>
      <c r="R515" s="46" t="s">
        <v>146</v>
      </c>
      <c r="S515" s="46" t="s">
        <v>160</v>
      </c>
      <c r="T515" s="46" t="s">
        <v>264</v>
      </c>
      <c r="U515" s="46" t="s">
        <v>264</v>
      </c>
      <c r="V515" s="46" t="s">
        <v>264</v>
      </c>
      <c r="AC515" s="45" t="s">
        <v>245</v>
      </c>
    </row>
    <row r="516" spans="1:29" s="39" customFormat="1" ht="15">
      <c r="A516" s="43">
        <v>16</v>
      </c>
      <c r="B516" s="44" t="s">
        <v>146</v>
      </c>
      <c r="C516" s="44" t="s">
        <v>53</v>
      </c>
      <c r="D516" s="45" t="str">
        <f>HLOOKUP(E8,E$501:V$521,16,0)</f>
        <v>FALTA EL DISTRITO</v>
      </c>
      <c r="E516" s="46" t="s">
        <v>264</v>
      </c>
      <c r="F516" s="46" t="s">
        <v>264</v>
      </c>
      <c r="G516" s="46" t="s">
        <v>264</v>
      </c>
      <c r="H516" s="46" t="s">
        <v>49</v>
      </c>
      <c r="I516" s="46" t="s">
        <v>264</v>
      </c>
      <c r="J516" s="46" t="s">
        <v>264</v>
      </c>
      <c r="K516" s="46" t="s">
        <v>264</v>
      </c>
      <c r="L516" s="46" t="s">
        <v>93</v>
      </c>
      <c r="M516" s="46" t="s">
        <v>264</v>
      </c>
      <c r="N516" s="46" t="s">
        <v>264</v>
      </c>
      <c r="O516" s="46" t="s">
        <v>264</v>
      </c>
      <c r="P516" s="46" t="s">
        <v>264</v>
      </c>
      <c r="Q516" s="46" t="s">
        <v>264</v>
      </c>
      <c r="R516" s="46" t="s">
        <v>147</v>
      </c>
      <c r="S516" s="46" t="s">
        <v>161</v>
      </c>
      <c r="T516" s="46" t="s">
        <v>264</v>
      </c>
      <c r="U516" s="46" t="s">
        <v>264</v>
      </c>
      <c r="V516" s="46" t="s">
        <v>264</v>
      </c>
      <c r="AC516" s="45" t="s">
        <v>246</v>
      </c>
    </row>
    <row r="517" spans="1:29" s="39" customFormat="1" ht="15">
      <c r="A517" s="43">
        <v>17</v>
      </c>
      <c r="B517" s="44" t="s">
        <v>55</v>
      </c>
      <c r="C517" s="44" t="s">
        <v>55</v>
      </c>
      <c r="D517" s="45" t="str">
        <f>HLOOKUP(E8,E$501:V$521,17,0)</f>
        <v>FALTA EL DISTRITO</v>
      </c>
      <c r="E517" s="46" t="s">
        <v>264</v>
      </c>
      <c r="F517" s="46" t="s">
        <v>264</v>
      </c>
      <c r="G517" s="46" t="s">
        <v>264</v>
      </c>
      <c r="H517" s="46" t="s">
        <v>50</v>
      </c>
      <c r="I517" s="46" t="s">
        <v>264</v>
      </c>
      <c r="J517" s="46" t="s">
        <v>264</v>
      </c>
      <c r="K517" s="46" t="s">
        <v>264</v>
      </c>
      <c r="L517" s="46" t="s">
        <v>94</v>
      </c>
      <c r="M517" s="46" t="s">
        <v>264</v>
      </c>
      <c r="N517" s="46" t="s">
        <v>264</v>
      </c>
      <c r="O517" s="46" t="s">
        <v>264</v>
      </c>
      <c r="P517" s="46" t="s">
        <v>264</v>
      </c>
      <c r="Q517" s="46" t="s">
        <v>264</v>
      </c>
      <c r="R517" s="46" t="s">
        <v>264</v>
      </c>
      <c r="S517" s="46" t="s">
        <v>162</v>
      </c>
      <c r="T517" s="46" t="s">
        <v>264</v>
      </c>
      <c r="U517" s="46" t="s">
        <v>264</v>
      </c>
      <c r="V517" s="46" t="s">
        <v>264</v>
      </c>
      <c r="AC517" s="45" t="s">
        <v>247</v>
      </c>
    </row>
    <row r="518" spans="1:29" s="39" customFormat="1" ht="15">
      <c r="A518" s="43">
        <v>18</v>
      </c>
      <c r="B518" s="44" t="s">
        <v>79</v>
      </c>
      <c r="C518" s="44" t="s">
        <v>79</v>
      </c>
      <c r="D518" s="45" t="str">
        <f>HLOOKUP(E8,E$501:V$521,18,0)</f>
        <v>FALTA EL DISTRITO</v>
      </c>
      <c r="E518" s="46" t="s">
        <v>264</v>
      </c>
      <c r="F518" s="46" t="s">
        <v>264</v>
      </c>
      <c r="G518" s="46" t="s">
        <v>264</v>
      </c>
      <c r="H518" s="46" t="s">
        <v>11</v>
      </c>
      <c r="I518" s="46" t="s">
        <v>264</v>
      </c>
      <c r="J518" s="46" t="s">
        <v>264</v>
      </c>
      <c r="K518" s="46" t="s">
        <v>264</v>
      </c>
      <c r="L518" s="46" t="s">
        <v>196</v>
      </c>
      <c r="M518" s="46" t="s">
        <v>264</v>
      </c>
      <c r="N518" s="46" t="s">
        <v>264</v>
      </c>
      <c r="O518" s="46" t="s">
        <v>264</v>
      </c>
      <c r="P518" s="46" t="s">
        <v>264</v>
      </c>
      <c r="Q518" s="46" t="s">
        <v>264</v>
      </c>
      <c r="R518" s="46" t="s">
        <v>264</v>
      </c>
      <c r="S518" s="46" t="s">
        <v>163</v>
      </c>
      <c r="T518" s="46" t="s">
        <v>264</v>
      </c>
      <c r="U518" s="46" t="s">
        <v>264</v>
      </c>
      <c r="V518" s="46" t="s">
        <v>264</v>
      </c>
      <c r="AC518" s="45" t="s">
        <v>248</v>
      </c>
    </row>
    <row r="519" spans="1:29" s="39" customFormat="1" ht="15">
      <c r="A519" s="43">
        <v>19</v>
      </c>
      <c r="B519" s="44" t="s">
        <v>164</v>
      </c>
      <c r="C519" s="44" t="s">
        <v>164</v>
      </c>
      <c r="D519" s="45" t="str">
        <f>HLOOKUP(E8,E$501:V$521,19,0)</f>
        <v>FALTA EL DISTRITO</v>
      </c>
      <c r="E519" s="46" t="s">
        <v>264</v>
      </c>
      <c r="F519" s="46" t="s">
        <v>264</v>
      </c>
      <c r="G519" s="46" t="s">
        <v>264</v>
      </c>
      <c r="H519" s="46" t="s">
        <v>51</v>
      </c>
      <c r="I519" s="46" t="s">
        <v>264</v>
      </c>
      <c r="J519" s="46" t="s">
        <v>264</v>
      </c>
      <c r="K519" s="46" t="s">
        <v>264</v>
      </c>
      <c r="L519" s="46" t="s">
        <v>52</v>
      </c>
      <c r="M519" s="46" t="s">
        <v>264</v>
      </c>
      <c r="N519" s="46" t="s">
        <v>264</v>
      </c>
      <c r="O519" s="46" t="s">
        <v>264</v>
      </c>
      <c r="P519" s="46" t="s">
        <v>264</v>
      </c>
      <c r="Q519" s="46" t="s">
        <v>264</v>
      </c>
      <c r="R519" s="46" t="s">
        <v>264</v>
      </c>
      <c r="S519" s="46" t="s">
        <v>264</v>
      </c>
      <c r="T519" s="46" t="s">
        <v>264</v>
      </c>
      <c r="U519" s="46" t="s">
        <v>264</v>
      </c>
      <c r="V519" s="46" t="s">
        <v>264</v>
      </c>
      <c r="AC519" s="45" t="s">
        <v>249</v>
      </c>
    </row>
    <row r="520" spans="1:29" s="39" customFormat="1" ht="15">
      <c r="A520" s="43">
        <v>20</v>
      </c>
      <c r="B520" s="44" t="s">
        <v>134</v>
      </c>
      <c r="C520" s="44" t="s">
        <v>132</v>
      </c>
      <c r="D520" s="45" t="str">
        <f>HLOOKUP(E8,E$501:V$521,20,0)</f>
        <v>FALTA EL DISTRITO</v>
      </c>
      <c r="E520" s="46" t="s">
        <v>264</v>
      </c>
      <c r="F520" s="46" t="s">
        <v>264</v>
      </c>
      <c r="G520" s="46" t="s">
        <v>264</v>
      </c>
      <c r="H520" s="46" t="s">
        <v>52</v>
      </c>
      <c r="I520" s="46" t="s">
        <v>264</v>
      </c>
      <c r="J520" s="46" t="s">
        <v>264</v>
      </c>
      <c r="K520" s="46" t="s">
        <v>264</v>
      </c>
      <c r="L520" s="46" t="s">
        <v>95</v>
      </c>
      <c r="M520" s="46" t="s">
        <v>264</v>
      </c>
      <c r="N520" s="46" t="s">
        <v>264</v>
      </c>
      <c r="O520" s="46" t="s">
        <v>264</v>
      </c>
      <c r="P520" s="46" t="s">
        <v>264</v>
      </c>
      <c r="Q520" s="46" t="s">
        <v>264</v>
      </c>
      <c r="R520" s="46" t="s">
        <v>264</v>
      </c>
      <c r="S520" s="46" t="s">
        <v>264</v>
      </c>
      <c r="T520" s="46" t="s">
        <v>264</v>
      </c>
      <c r="U520" s="46" t="s">
        <v>264</v>
      </c>
      <c r="V520" s="46" t="s">
        <v>264</v>
      </c>
      <c r="AC520" s="45" t="s">
        <v>250</v>
      </c>
    </row>
    <row r="521" spans="1:29" s="39" customFormat="1" ht="15">
      <c r="A521" s="43">
        <v>21</v>
      </c>
      <c r="B521" s="44" t="s">
        <v>81</v>
      </c>
      <c r="C521" s="44" t="s">
        <v>79</v>
      </c>
      <c r="D521" s="45" t="str">
        <f>HLOOKUP(E8,E$501:V$521,21,0)</f>
        <v>FALTA EL DISTRITO</v>
      </c>
      <c r="E521" s="46" t="s">
        <v>264</v>
      </c>
      <c r="F521" s="46" t="s">
        <v>264</v>
      </c>
      <c r="G521" s="46" t="s">
        <v>264</v>
      </c>
      <c r="H521" s="46" t="s">
        <v>54</v>
      </c>
      <c r="I521" s="46" t="s">
        <v>264</v>
      </c>
      <c r="J521" s="46" t="s">
        <v>264</v>
      </c>
      <c r="K521" s="46" t="s">
        <v>264</v>
      </c>
      <c r="L521" s="46" t="s">
        <v>96</v>
      </c>
      <c r="M521" s="46" t="s">
        <v>264</v>
      </c>
      <c r="N521" s="46" t="s">
        <v>264</v>
      </c>
      <c r="O521" s="46" t="s">
        <v>264</v>
      </c>
      <c r="P521" s="46" t="s">
        <v>264</v>
      </c>
      <c r="Q521" s="46" t="s">
        <v>264</v>
      </c>
      <c r="R521" s="46" t="s">
        <v>264</v>
      </c>
      <c r="S521" s="46" t="s">
        <v>264</v>
      </c>
      <c r="T521" s="46" t="s">
        <v>264</v>
      </c>
      <c r="U521" s="46" t="s">
        <v>264</v>
      </c>
      <c r="V521" s="46" t="s">
        <v>264</v>
      </c>
      <c r="AC521" s="45" t="s">
        <v>251</v>
      </c>
    </row>
    <row r="522" spans="1:29" s="39" customFormat="1" ht="15">
      <c r="A522" s="43">
        <v>22</v>
      </c>
      <c r="B522" s="44" t="s">
        <v>109</v>
      </c>
      <c r="C522" s="44" t="s">
        <v>109</v>
      </c>
      <c r="AC522" s="45" t="s">
        <v>252</v>
      </c>
    </row>
    <row r="523" spans="1:3" s="39" customFormat="1" ht="15">
      <c r="A523" s="43">
        <v>23</v>
      </c>
      <c r="B523" s="44" t="s">
        <v>174</v>
      </c>
      <c r="C523" s="44" t="s">
        <v>174</v>
      </c>
    </row>
    <row r="524" s="39" customFormat="1" ht="15"/>
    <row r="525" s="38" customFormat="1" ht="15"/>
    <row r="526" s="38" customFormat="1" ht="15"/>
    <row r="527" spans="2:4" s="38" customFormat="1" ht="15.75">
      <c r="B527" s="37"/>
      <c r="C527" s="47"/>
      <c r="D527" s="47"/>
    </row>
    <row r="528" spans="2:4" s="38" customFormat="1" ht="15.75">
      <c r="B528" s="37"/>
      <c r="C528" s="47"/>
      <c r="D528" s="47"/>
    </row>
    <row r="529" spans="2:4" s="38" customFormat="1" ht="15.75">
      <c r="B529" s="37"/>
      <c r="C529" s="47"/>
      <c r="D529" s="47"/>
    </row>
    <row r="530" spans="2:4" s="38" customFormat="1" ht="15.75">
      <c r="B530" s="37"/>
      <c r="C530" s="47"/>
      <c r="D530" s="47"/>
    </row>
    <row r="531" spans="2:4" s="38" customFormat="1" ht="15.75">
      <c r="B531" s="37"/>
      <c r="C531" s="47"/>
      <c r="D531" s="47"/>
    </row>
    <row r="532" spans="2:4" s="38" customFormat="1" ht="15.75">
      <c r="B532" s="37"/>
      <c r="C532" s="47"/>
      <c r="D532" s="47"/>
    </row>
    <row r="533" spans="2:4" s="38" customFormat="1" ht="15.75">
      <c r="B533" s="37"/>
      <c r="C533" s="47"/>
      <c r="D533" s="47"/>
    </row>
    <row r="534" spans="2:4" s="38" customFormat="1" ht="15.75">
      <c r="B534" s="37"/>
      <c r="C534" s="47"/>
      <c r="D534" s="47"/>
    </row>
    <row r="535" spans="2:4" s="38" customFormat="1" ht="15.75">
      <c r="B535" s="37"/>
      <c r="C535" s="47"/>
      <c r="D535" s="47"/>
    </row>
    <row r="536" spans="2:4" s="38" customFormat="1" ht="15.75">
      <c r="B536" s="37"/>
      <c r="C536" s="47"/>
      <c r="D536" s="47"/>
    </row>
    <row r="537" spans="2:4" s="38" customFormat="1" ht="15.75">
      <c r="B537" s="37"/>
      <c r="C537" s="47"/>
      <c r="D537" s="47"/>
    </row>
    <row r="538" spans="2:4" s="38" customFormat="1" ht="15.75">
      <c r="B538" s="37"/>
      <c r="C538" s="47"/>
      <c r="D538" s="47"/>
    </row>
    <row r="539" spans="2:4" s="38" customFormat="1" ht="15.75">
      <c r="B539" s="37"/>
      <c r="C539" s="47"/>
      <c r="D539" s="47"/>
    </row>
    <row r="540" spans="2:4" s="38" customFormat="1" ht="15.75">
      <c r="B540" s="37"/>
      <c r="C540" s="47"/>
      <c r="D540" s="47"/>
    </row>
    <row r="541" spans="2:4" s="38" customFormat="1" ht="15.75">
      <c r="B541" s="37"/>
      <c r="C541" s="47"/>
      <c r="D541" s="47"/>
    </row>
    <row r="542" spans="2:4" s="38" customFormat="1" ht="15.75">
      <c r="B542" s="37"/>
      <c r="C542" s="47"/>
      <c r="D542" s="47"/>
    </row>
    <row r="543" spans="2:4" s="38" customFormat="1" ht="15.75">
      <c r="B543" s="37"/>
      <c r="C543" s="47"/>
      <c r="D543" s="47"/>
    </row>
    <row r="544" spans="2:4" ht="15.75">
      <c r="B544" s="18"/>
      <c r="C544" s="19"/>
      <c r="D544" s="19"/>
    </row>
    <row r="545" spans="2:5" ht="15.75">
      <c r="B545" s="18"/>
      <c r="C545" s="19"/>
      <c r="D545" s="21"/>
      <c r="E545" s="20"/>
    </row>
    <row r="546" spans="2:4" ht="15.75">
      <c r="B546" s="18"/>
      <c r="C546" s="19"/>
      <c r="D546" s="19"/>
    </row>
    <row r="547" spans="2:4" ht="15.75">
      <c r="B547" s="18"/>
      <c r="C547" s="19"/>
      <c r="D547" s="19"/>
    </row>
    <row r="548" spans="2:4" ht="15.75">
      <c r="B548" s="18"/>
      <c r="C548" s="19"/>
      <c r="D548" s="19"/>
    </row>
  </sheetData>
  <sheetProtection password="92B3" sheet="1"/>
  <mergeCells count="86">
    <mergeCell ref="A37:H37"/>
    <mergeCell ref="A38:H38"/>
    <mergeCell ref="A39:H39"/>
    <mergeCell ref="A40:H40"/>
    <mergeCell ref="A72:C72"/>
    <mergeCell ref="A71:C71"/>
    <mergeCell ref="A70:B70"/>
    <mergeCell ref="D70:E70"/>
    <mergeCell ref="D72:F72"/>
    <mergeCell ref="D71:F71"/>
    <mergeCell ref="A35:I35"/>
    <mergeCell ref="A42:H42"/>
    <mergeCell ref="A43:H43"/>
    <mergeCell ref="A60:I60"/>
    <mergeCell ref="A49:H49"/>
    <mergeCell ref="A36:F36"/>
    <mergeCell ref="A46:H46"/>
    <mergeCell ref="A44:H44"/>
    <mergeCell ref="A58:F58"/>
    <mergeCell ref="A51:I51"/>
    <mergeCell ref="A32:I32"/>
    <mergeCell ref="I33:I34"/>
    <mergeCell ref="G33:H33"/>
    <mergeCell ref="A33:F34"/>
    <mergeCell ref="A11:C15"/>
    <mergeCell ref="E11:I11"/>
    <mergeCell ref="E12:I12"/>
    <mergeCell ref="E13:I13"/>
    <mergeCell ref="E15:F15"/>
    <mergeCell ref="G15:H15"/>
    <mergeCell ref="E19:I19"/>
    <mergeCell ref="E20:F20"/>
    <mergeCell ref="G20:H20"/>
    <mergeCell ref="A23:C27"/>
    <mergeCell ref="E26:F26"/>
    <mergeCell ref="G26:H26"/>
    <mergeCell ref="E27:F27"/>
    <mergeCell ref="E25:I25"/>
    <mergeCell ref="B1:H1"/>
    <mergeCell ref="A5:B9"/>
    <mergeCell ref="E10:I10"/>
    <mergeCell ref="E9:I9"/>
    <mergeCell ref="B3:H3"/>
    <mergeCell ref="B2:H2"/>
    <mergeCell ref="F5:G5"/>
    <mergeCell ref="A1:A3"/>
    <mergeCell ref="I1:I3"/>
    <mergeCell ref="D7:I7"/>
    <mergeCell ref="D5:E5"/>
    <mergeCell ref="E30:F30"/>
    <mergeCell ref="E23:I23"/>
    <mergeCell ref="A29:C30"/>
    <mergeCell ref="E24:I24"/>
    <mergeCell ref="E14:I14"/>
    <mergeCell ref="H5:I5"/>
    <mergeCell ref="E8:I8"/>
    <mergeCell ref="E21:F21"/>
    <mergeCell ref="E29:I29"/>
    <mergeCell ref="A55:F55"/>
    <mergeCell ref="A56:F56"/>
    <mergeCell ref="A57:F57"/>
    <mergeCell ref="A59:F59"/>
    <mergeCell ref="D69:F69"/>
    <mergeCell ref="G69:I69"/>
    <mergeCell ref="A66:D66"/>
    <mergeCell ref="A67:D67"/>
    <mergeCell ref="G72:I72"/>
    <mergeCell ref="D6:I6"/>
    <mergeCell ref="A64:I64"/>
    <mergeCell ref="A65:H65"/>
    <mergeCell ref="A61:H61"/>
    <mergeCell ref="C8:C9"/>
    <mergeCell ref="A17:C21"/>
    <mergeCell ref="E18:I18"/>
    <mergeCell ref="A53:H53"/>
    <mergeCell ref="A54:F54"/>
    <mergeCell ref="E17:I17"/>
    <mergeCell ref="G71:I71"/>
    <mergeCell ref="G70:H70"/>
    <mergeCell ref="A41:F41"/>
    <mergeCell ref="A45:F45"/>
    <mergeCell ref="A52:H52"/>
    <mergeCell ref="A47:H47"/>
    <mergeCell ref="A48:H48"/>
    <mergeCell ref="A50:I50"/>
    <mergeCell ref="A69:C69"/>
  </mergeCells>
  <dataValidations count="5">
    <dataValidation type="list" allowBlank="1" showInputMessage="1" showErrorMessage="1" errorTitle="Elija de la lista de valores" sqref="H5">
      <formula1>$A$502:$A$523</formula1>
    </dataValidation>
    <dataValidation type="list" allowBlank="1" showInputMessage="1" showErrorMessage="1" errorTitle="Elija de la lista de valores" sqref="E9">
      <formula1>$D$502:$D$521</formula1>
    </dataValidation>
    <dataValidation type="list" allowBlank="1" showInputMessage="1" showErrorMessage="1" errorTitle="Elija de la lista de valores" sqref="D5">
      <formula1>$Z$502:$Z$504</formula1>
    </dataValidation>
    <dataValidation type="list" allowBlank="1" showInputMessage="1" showErrorMessage="1" errorTitle="Elija de la lista de valores" sqref="E29:I29">
      <formula1>$AC$502:$AC$522</formula1>
    </dataValidation>
    <dataValidation type="list" allowBlank="1" showInputMessage="1" showErrorMessage="1" errorTitle="Elija de la lista de valores" sqref="I46:I49 I37:I40 I42:I44 I52 I54:I59 I65:I67 I61:I63">
      <formula1>$AD$502:$AD$503</formula1>
    </dataValidation>
  </dataValidations>
  <printOptions horizontalCentered="1"/>
  <pageMargins left="0.1968503937007874" right="0.1968503937007874" top="0.1968503937007874" bottom="0.1968503937007874" header="0" footer="0"/>
  <pageSetup fitToHeight="1" fitToWidth="1" horizontalDpi="300" verticalDpi="300" orientation="portrait" paperSize="9" scale="5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Sanitarias Mendoza</dc:creator>
  <cp:keywords/>
  <dc:description/>
  <cp:lastModifiedBy>adicesare</cp:lastModifiedBy>
  <cp:lastPrinted>2017-06-19T16:02:43Z</cp:lastPrinted>
  <dcterms:created xsi:type="dcterms:W3CDTF">1999-03-08T16:03:09Z</dcterms:created>
  <dcterms:modified xsi:type="dcterms:W3CDTF">2017-06-22T14:26:59Z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11274</vt:i4>
  </property>
</Properties>
</file>